
<file path=[Content_Types].xml><?xml version="1.0" encoding="utf-8"?>
<Types xmlns="http://schemas.openxmlformats.org/package/2006/content-types">
  <Default Extension="bin" ContentType="application/vnd.openxmlformats-officedocument.spreadsheetml.printerSettings"/>
  <Default Extension="vml" ContentType="application/vnd.openxmlformats-officedocument.vmlDrawing"/>
  <Default Extension="rels" ContentType="application/vnd.openxmlformats-package.relationships+xml"/>
  <Default Extension="xml" ContentType="application/xml"/>
  <Default Extension="jpg" ContentType="image/jpeg"/>
  <Default Extension="jpeg" ContentType="image/jpeg"/>
  <Default Extension="png" ContentType="image/png"/>
  <Default Extension="tiff" ContentType="image/tiff"/>
  <Default Extension="gif" ContentType="image/gif"/>
  <Default Extension="wmf" ContentType="image/x-wmf"/>
  <Default Extension="emf" ContentType="image/x-emf"/>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app.xml" ContentType="application/vnd.openxmlformats-officedocument.extended-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sharedStrings.xml" ContentType="application/vnd.openxmlformats-officedocument.spreadsheetml.sharedStrings+xml"/>
  <Override PartName="/xl/workbook.xml" ContentType="application/vnd.openxmlformats-officedocument.spreadsheetml.sheet.main+xml"/>
  <Override PartName="/xl/metadata.xml" ContentType="application/vnd.openxmlformats-officedocument.spreadsheetml.sheetMetadata+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revIDLastSave="296" documentId="8_{60D36132-8DF3-4304-91E8-7D3AB41B577F}" xr6:coauthVersionLast="47" xr6:coauthVersionMax="47" xr10:uidLastSave="{A469FA9E-5C21-4211-8BF6-9EC54DEDF8CE}"/>
  <bookViews>
    <workbookView activeTab="1" tabRatio="867" windowHeight="15720" windowWidth="29040" xWindow="-120" xr2:uid="{00000000-000D-0000-FFFF-FFFF00000000}" yWindow="-12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state="hidden" name="【参考】数式用" sheetId="81"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<sst xmlns="http://schemas.openxmlformats.org/spreadsheetml/2006/main" count="7786" uniqueCount="2522">
  <si>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r>
      <t>計画書（介護職員等処遇改善加算）
基本情報入力シート</t>
    </r>
    <rPh sb="4" eb="6">
      <t>カイゴ</t>
    </rPh>
    <rPh sb="6" eb="8">
      <t>ショクイン</t>
    </rPh>
    <rPh sb="8" eb="9">
      <t>トウ</t>
    </rPh>
    <rPh sb="9" eb="11">
      <t>ショグウ</t>
    </rPh>
    <rPh sb="11" eb="13">
      <t>カイゼン</t>
    </rPh>
    <rPh sb="13" eb="15">
      <t>カサン</t>
    </rPh>
    <phoneticPr fontId="12"/>
  </si>
  <si>
    <r>
      <t>↓隠し列</t>
    </r>
    <rPh sb="1" eb="2">
      <t>カク</t>
    </rPh>
    <rPh sb="3" eb="4">
      <t>レツ</t>
    </rPh>
    <phoneticPr fontId="12"/>
  </si>
  <si>
    <r>
      <t>●はじめに本シート（基本情報入力シート）のセルに入力することで、申請対象となる事業所等に関する基本的な情報が、各シートに自動的に転記されます。</t>
    </r>
    <phoneticPr fontId="12"/>
  </si>
  <si>
    <r>
      <t>【重要】本計画書は、介護職員等処遇改善加算の申請様式です。</t>
    </r>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</si>
  <si>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rFont val="ＭＳ Ｐゴシック"/>
        <charset val="128"/>
        <family val="3"/>
        <color rgb="FF000000"/>
        <sz val="11"/>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</si>
  <si>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r>
      <t>１　提出先に関する情報</t>
    </r>
    <rPh sb="2" eb="4">
      <t>テイシュツ</t>
    </rPh>
    <rPh sb="4" eb="5">
      <t>サキ</t>
    </rPh>
    <rPh sb="6" eb="7">
      <t>カン</t>
    </rPh>
    <rPh sb="9" eb="11">
      <t>ジョウホウ</t>
    </rPh>
    <phoneticPr fontId="4"/>
  </si>
  <si>
    <r>
      <t>加算の届出に係る提出先（指定権者）を入力してください。</t>
    </r>
    <rPh sb="0" eb="2">
      <t>カサン</t>
    </rPh>
    <rPh sb="3" eb="5">
      <t>トドケデ</t>
    </rPh>
    <rPh sb="6" eb="7">
      <t>カカ</t>
    </rPh>
    <rPh sb="8" eb="10">
      <t>テイシュツ</t>
    </rPh>
    <rPh sb="10" eb="11">
      <t>サキ</t>
    </rPh>
    <rPh sb="12" eb="16">
      <t>シテイケンジャ</t>
    </rPh>
    <rPh sb="18" eb="20">
      <t>ニュウリョク</t>
    </rPh>
    <phoneticPr fontId="12"/>
  </si>
  <si>
    <r>
      <t>提出先</t>
    </r>
    <rPh sb="0" eb="2">
      <t>テイシュツ</t>
    </rPh>
    <rPh sb="2" eb="3">
      <t>サキ</t>
    </rPh>
    <phoneticPr fontId="12"/>
  </si>
  <si>
    <r>
      <t>２　基本情報</t>
    </r>
    <rPh sb="2" eb="4">
      <t>キホン</t>
    </rPh>
    <rPh sb="4" eb="6">
      <t>ジョウホウ</t>
    </rPh>
    <phoneticPr fontId="6"/>
  </si>
  <si>
    <r>
      <t>下表に必要事項を入力してください。記入内容が各様式に反映されます。</t>
    </r>
    <phoneticPr fontId="12"/>
  </si>
  <si>
    <r>
      <t>法人名</t>
    </r>
    <phoneticPr fontId="12"/>
  </si>
  <si>
    <r>
      <t>フリガナ</t>
    </r>
    <phoneticPr fontId="12"/>
  </si>
  <si>
    <r>
      <t>名称</t>
    </r>
    <rPh sb="0" eb="2">
      <t>メイショウ</t>
    </rPh>
    <phoneticPr fontId="12"/>
  </si>
  <si>
    <r>
      <t>法人住所</t>
    </r>
    <phoneticPr fontId="12"/>
  </si>
  <si>
    <r>
      <t>〒</t>
    </r>
    <phoneticPr fontId="12"/>
  </si>
  <si>
    <r>
      <t>-</t>
    </r>
    <phoneticPr fontId="12"/>
  </si>
  <si>
    <r>
      <t>〒結合</t>
    </r>
    <rPh sb="1" eb="3">
      <t>ケツゴウ</t>
    </rPh>
    <phoneticPr fontId="12"/>
  </si>
  <si>
    <r>
      <t>住所１（番地・住居番号まで）</t>
    </r>
    <rPh sb="0" eb="2">
      <t>ジュウショ</t>
    </rPh>
    <rPh sb="4" eb="6">
      <t>バンチ</t>
    </rPh>
    <rPh sb="7" eb="9">
      <t>ジュウキョ</t>
    </rPh>
    <rPh sb="9" eb="11">
      <t>バンゴウ</t>
    </rPh>
    <phoneticPr fontId="12"/>
  </si>
  <si>
    <r>
      <t>住所２（建物名等）</t>
    </r>
    <rPh sb="0" eb="2">
      <t>ジュウショ</t>
    </rPh>
    <rPh sb="4" eb="6">
      <t>タテモノ</t>
    </rPh>
    <rPh sb="6" eb="7">
      <t>メイ</t>
    </rPh>
    <rPh sb="7" eb="8">
      <t>トウ</t>
    </rPh>
    <phoneticPr fontId="12"/>
  </si>
  <si>
    <r>
      <t>法人
代表者</t>
    </r>
    <phoneticPr fontId="12"/>
  </si>
  <si>
    <r>
      <t>職名</t>
    </r>
    <rPh sb="0" eb="2">
      <t>ショクメイ</t>
    </rPh>
    <phoneticPr fontId="12"/>
  </si>
  <si>
    <r>
      <t>氏名</t>
    </r>
    <rPh sb="0" eb="2">
      <t>シメイ</t>
    </rPh>
    <phoneticPr fontId="12"/>
  </si>
  <si>
    <r>
      <t>法人番号</t>
    </r>
    <phoneticPr fontId="12"/>
  </si>
  <si>
    <r>
      <t>書類作成
担当者</t>
    </r>
    <phoneticPr fontId="12"/>
  </si>
  <si>
    <r>
      <t>連絡先</t>
    </r>
    <phoneticPr fontId="12"/>
  </si>
  <si>
    <r>
      <t>電話番号</t>
    </r>
    <rPh sb="0" eb="2">
      <t>デンワ</t>
    </rPh>
    <rPh sb="2" eb="4">
      <t>バンゴウ</t>
    </rPh>
    <phoneticPr fontId="12"/>
  </si>
  <si>
    <r>
      <t>E-mail</t>
    </r>
    <phoneticPr fontId="12"/>
  </si>
  <si>
    <r>
      <t>３　加算の対象事業所に関する情報</t>
    </r>
    <rPh sb="2" eb="4">
      <t>カサン</t>
    </rPh>
    <phoneticPr fontId="12"/>
  </si>
  <si>
    <r>
      <t>下表に必要事項を入力してください。記入内容が別紙様式に反映されます。</t>
    </r>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</si>
  <si>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r>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r>
    <phoneticPr fontId="12"/>
  </si>
  <si>
    <r>
      <t>介護予防や短期利用型サービス含め、記入漏れがないことを確認しました。</t>
    </r>
    <rPh sb="0" eb="2">
      <t>カイゴ</t>
    </rPh>
    <rPh sb="2" eb="4">
      <t>ヨボウ</t>
    </rPh>
    <rPh sb="5" eb="7">
      <t>タンキ</t>
    </rPh>
    <rPh sb="7" eb="10">
      <t>リヨウガタ</t>
    </rPh>
    <rPh sb="14" eb="15">
      <t>フク</t>
    </rPh>
    <rPh sb="17" eb="19">
      <t>キニュウ</t>
    </rPh>
    <rPh sb="19" eb="20">
      <t>モ</t>
    </rPh>
    <rPh sb="27" eb="29">
      <t>カクニン</t>
    </rPh>
    <phoneticPr fontId="12"/>
  </si>
  <si>
    <r>
      <t>（記入済みのサービスの事業所数）</t>
    </r>
    <rPh sb="1" eb="3">
      <t>キニュウ</t>
    </rPh>
    <rPh sb="3" eb="4">
      <t>ス</t>
    </rPh>
    <rPh sb="11" eb="14">
      <t>ジギョウショ</t>
    </rPh>
    <rPh sb="14" eb="15">
      <t>スウ</t>
    </rPh>
    <phoneticPr fontId="12"/>
  </si>
  <si>
    <r>
      <t>介護予防サービスの事業所数</t>
    </r>
    <rPh sb="0" eb="2">
      <t>カイゴ</t>
    </rPh>
    <rPh sb="2" eb="4">
      <t>ヨボウ</t>
    </rPh>
    <rPh sb="9" eb="12">
      <t>ジギョウショ</t>
    </rPh>
    <rPh sb="12" eb="13">
      <t>スウ</t>
    </rPh>
    <phoneticPr fontId="12"/>
  </si>
  <si>
    <r>
      <t>件</t>
    </r>
    <rPh sb="0" eb="1">
      <t>ケン</t>
    </rPh>
    <phoneticPr fontId="12"/>
  </si>
  <si>
    <r>
      <t>短期利用型サービスの事業所数</t>
    </r>
    <rPh sb="0" eb="5">
      <t>タンキリヨウガタ</t>
    </rPh>
    <rPh sb="10" eb="13">
      <t>ジギョウショ</t>
    </rPh>
    <rPh sb="13" eb="14">
      <t>スウ</t>
    </rPh>
    <phoneticPr fontId="12"/>
  </si>
  <si>
    <r>
      <t>総合事業サービスの事業所数</t>
    </r>
    <rPh sb="0" eb="2">
      <t>ソウゴウ</t>
    </rPh>
    <rPh sb="2" eb="4">
      <t>ジギョウ</t>
    </rPh>
    <rPh sb="9" eb="12">
      <t>ジギョウショ</t>
    </rPh>
    <rPh sb="12" eb="13">
      <t>スウ</t>
    </rPh>
    <phoneticPr fontId="12"/>
  </si>
  <si>
    <r>
      <t>その他サービスの事業所数</t>
    </r>
    <rPh sb="2" eb="3">
      <t>タ</t>
    </rPh>
    <rPh sb="8" eb="11">
      <t>ジギョウショ</t>
    </rPh>
    <rPh sb="11" eb="12">
      <t>スウ</t>
    </rPh>
    <phoneticPr fontId="12"/>
  </si>
  <si>
    <r>
      <t>番号</t>
    </r>
    <rPh sb="0" eb="2">
      <t>バンゴウ</t>
    </rPh>
    <phoneticPr fontId="12"/>
  </si>
  <si>
    <r>
      <t>介護保険事業所番号</t>
    </r>
    <rPh sb="0" eb="2">
      <t>カイゴ</t>
    </rPh>
    <rPh sb="2" eb="4">
      <t>ホケン</t>
    </rPh>
    <rPh sb="4" eb="6">
      <t>ジギョウ</t>
    </rPh>
    <rPh sb="6" eb="7">
      <t>ショ</t>
    </rPh>
    <rPh sb="7" eb="9">
      <t>バンゴウ</t>
    </rPh>
    <phoneticPr fontId="12"/>
  </si>
  <si>
    <r>
      <t>指定権者名</t>
    </r>
    <rPh sb="0" eb="2">
      <t>シテイ</t>
    </rPh>
    <rPh sb="2" eb="3">
      <t>ケン</t>
    </rPh>
    <rPh sb="3" eb="4">
      <t>ジャ</t>
    </rPh>
    <rPh sb="4" eb="5">
      <t>メイ</t>
    </rPh>
    <phoneticPr fontId="12"/>
  </si>
  <si>
    <r>
      <t>事業所の所在地</t>
    </r>
    <rPh sb="0" eb="3">
      <t>ジギョウショ</t>
    </rPh>
    <rPh sb="4" eb="7">
      <t>ショザイチ</t>
    </rPh>
    <phoneticPr fontId="12"/>
  </si>
  <si>
    <r>
      <t>事業所名</t>
    </r>
    <rPh sb="0" eb="2">
      <t>ジギョウ</t>
    </rPh>
    <rPh sb="2" eb="3">
      <t>ショ</t>
    </rPh>
    <rPh sb="3" eb="4">
      <t>メイ</t>
    </rPh>
    <phoneticPr fontId="12"/>
  </si>
  <si>
    <r>
      <t>サービス名</t>
    </r>
    <rPh sb="4" eb="5">
      <t>メイ</t>
    </rPh>
    <phoneticPr fontId="12"/>
  </si>
  <si>
    <r>
      <t>サービスコード</t>
    </r>
    <phoneticPr fontId="12"/>
  </si>
  <si>
    <r>
      <t>一月あたり介護報酬総単位数[単位]</t>
    </r>
    <phoneticPr fontId="12"/>
  </si>
  <si>
    <r>
      <t>一月あたり処遇改善加算の加算単位数[単位]</t>
    </r>
    <phoneticPr fontId="12"/>
  </si>
  <si>
    <r>
      <t>一月あたり介護報酬総単位数（処遇改善加算を除く）[単位]</t>
    </r>
    <rPh sb="14" eb="18">
      <t>ショグウカイゼン</t>
    </rPh>
    <rPh sb="18" eb="20">
      <t>カサン</t>
    </rPh>
    <rPh sb="21" eb="22">
      <t>ノゾ</t>
    </rPh>
    <phoneticPr fontId="12"/>
  </si>
  <si>
    <r>
      <t>１単位あたりの単価
（地域単価）
[円]</t>
    </r>
    <rPh sb="1" eb="3">
      <t>タンイ</t>
    </rPh>
    <rPh sb="7" eb="9">
      <t>タンカ</t>
    </rPh>
    <rPh sb="11" eb="13">
      <t>チイキ</t>
    </rPh>
    <rPh sb="13" eb="15">
      <t>タンカ</t>
    </rPh>
    <rPh sb="18" eb="19">
      <t>エン</t>
    </rPh>
    <phoneticPr fontId="12"/>
  </si>
  <si>
    <r>
      <t>都道府県</t>
    </r>
    <rPh sb="0" eb="4">
      <t>トドウフケン</t>
    </rPh>
    <phoneticPr fontId="12"/>
  </si>
  <si>
    <r>
      <t>市区町村</t>
    </r>
    <rPh sb="0" eb="2">
      <t>シク</t>
    </rPh>
    <rPh sb="2" eb="4">
      <t>チョウソン</t>
    </rPh>
    <phoneticPr fontId="12"/>
  </si>
  <si>
    <r>
      <t>別紙様式２－１ （処遇改善加算　総括表）</t>
    </r>
    <rPh sb="0" eb="2">
      <t>ベッシ</t>
    </rPh>
    <rPh sb="2" eb="4">
      <t>ヨウシキ</t>
    </rPh>
    <rPh sb="9" eb="11">
      <t>ショグウ</t>
    </rPh>
    <rPh sb="11" eb="13">
      <t>カイゼン</t>
    </rPh>
    <rPh sb="13" eb="15">
      <t>カサン</t>
    </rPh>
    <rPh sb="16" eb="19">
      <t>ソウカツヒョウ</t>
    </rPh>
    <phoneticPr fontId="12"/>
  </si>
  <si>
    <r>
      <t>介護職員等処遇改善加算 処遇改善計画書（令和８年度）</t>
    </r>
    <phoneticPr fontId="12"/>
  </si>
  <si>
    <r>
      <t>１　基本情報</t>
    </r>
    <rPh sb="2" eb="4">
      <t>キホン</t>
    </rPh>
    <rPh sb="4" eb="6">
      <t>ジョウホウ</t>
    </rPh>
    <phoneticPr fontId="12"/>
  </si>
  <si>
    <r>
      <t>法人名</t>
    </r>
    <rPh sb="0" eb="2">
      <t>ホウジン</t>
    </rPh>
    <rPh sb="2" eb="3">
      <t>メイ</t>
    </rPh>
    <phoneticPr fontId="12"/>
  </si>
  <si>
    <r>
      <t>法人所在地</t>
    </r>
    <rPh sb="0" eb="2">
      <t>ホウジン</t>
    </rPh>
    <rPh sb="2" eb="5">
      <t>ショザイチ</t>
    </rPh>
    <phoneticPr fontId="12"/>
  </si>
  <si>
    <r>
      <t>書類作成担当者</t>
    </r>
    <rPh sb="0" eb="2">
      <t>ショルイ</t>
    </rPh>
    <rPh sb="2" eb="4">
      <t>サクセイ</t>
    </rPh>
    <rPh sb="4" eb="7">
      <t>タントウシャ</t>
    </rPh>
    <phoneticPr fontId="12"/>
  </si>
  <si>
    <r>
      <t>連絡先</t>
    </r>
    <rPh sb="0" eb="3">
      <t>レンラクサキ</t>
    </rPh>
    <phoneticPr fontId="12"/>
  </si>
  <si>
    <r>
      <t>２　賃金改善計画：加算額以上の賃金改善について（全体）</t>
    </r>
    <rPh sb="9" eb="11">
      <t>カサン</t>
    </rPh>
    <rPh sb="11" eb="12">
      <t>ガク</t>
    </rPh>
    <rPh sb="12" eb="14">
      <t>イジョウ</t>
    </rPh>
    <rPh sb="15" eb="17">
      <t>チンギン</t>
    </rPh>
    <rPh sb="17" eb="19">
      <t>カイゼン</t>
    </rPh>
    <rPh sb="24" eb="26">
      <t>ゼンタイ</t>
    </rPh>
    <phoneticPr fontId="12"/>
  </si>
  <si>
    <r>
      <t>令和８年度に賃金改善が必要な額と賃金改善の見込額</t>
    </r>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</si>
  <si>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r>
      <t>①</t>
    </r>
    <phoneticPr fontId="12"/>
  </si>
  <si>
    <r>
      <t>令和８年度の加算の見込額</t>
    </r>
    <phoneticPr fontId="12"/>
  </si>
  <si>
    <r>
      <t>円</t>
    </r>
    <rPh sb="0" eb="1">
      <t>エン</t>
    </rPh>
    <phoneticPr fontId="12"/>
  </si>
  <si>
    <r>
      <t>②</t>
    </r>
    <phoneticPr fontId="12"/>
  </si>
  <si>
    <r>
      <t>令和８年度の賃金改善の見込額
（①の額以上となること。介護分野の職員の賃上げ・職場環境改善支援事業から賃金に充てた額を除く。）</t>
    </r>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</si>
  <si>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r>
      <t>←</t>
    </r>
    <phoneticPr fontId="12"/>
  </si>
  <si>
    <r>
      <t>【記入上の注意】</t>
    </r>
    <rPh sb="1" eb="3">
      <t>キニュウ</t>
    </rPh>
    <rPh sb="3" eb="4">
      <t>ジョウ</t>
    </rPh>
    <rPh sb="5" eb="7">
      <t>チュウイ</t>
    </rPh>
    <phoneticPr fontId="12"/>
  </si>
  <si>
    <r>
      <t>・</t>
    </r>
    <phoneticPr fontId="12"/>
  </si>
  <si>
    <r>
      <t>(b)には、令和８年度に実施する賃金改善の見込額を計算し、記入すること。
その際、加算による賃金改善を行った場合の法定福利費等の事業主負担の増加分を含めることができる。</t>
    </r>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</si>
  <si>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r>
      <t>３　介護職員等処遇改善加算の要件について</t>
    </r>
    <rPh sb="2" eb="4">
      <t>カイゴ</t>
    </rPh>
    <rPh sb="4" eb="6">
      <t>ショクイン</t>
    </rPh>
    <rPh sb="6" eb="7">
      <t>トウ</t>
    </rPh>
    <rPh sb="7" eb="9">
      <t>ショグウ</t>
    </rPh>
    <rPh sb="9" eb="11">
      <t>カイゼン</t>
    </rPh>
    <rPh sb="11" eb="13">
      <t>カサン</t>
    </rPh>
    <rPh sb="14" eb="16">
      <t>ヨウケン</t>
    </rPh>
    <phoneticPr fontId="12"/>
  </si>
  <si>
    <r>
      <t xml:space="preserve">（１）月額賃金改善要件（処遇改善加算Ⅳの1/2以上の月額賃金改善）　
</t>
    </r>
    <rPh sb="3" eb="5">
      <t>ゲツガク</t>
    </rPh>
    <rPh sb="5" eb="7">
      <t>チンギン</t>
    </rPh>
    <rPh sb="7" eb="9">
      <t>カイゼン</t>
    </rPh>
    <rPh sb="9" eb="11">
      <t>ヨウケン</t>
    </rPh>
    <phoneticPr fontId="12"/>
  </si>
  <si>
    <r>
      <t>別紙様式2-2、2-3「①月額賃金改善要件」の欄から転記</t>
    </r>
    <rPh sb="13" eb="15">
      <t>ゲツガク</t>
    </rPh>
    <rPh sb="15" eb="17">
      <t>チンギン</t>
    </rPh>
    <rPh sb="17" eb="19">
      <t>カイゼン</t>
    </rPh>
    <rPh sb="19" eb="21">
      <t>ヨウケン</t>
    </rPh>
    <phoneticPr fontId="12"/>
  </si>
  <si>
    <r>
      <t>令和８年度の処遇改善加算Ⅳ相当の見込額の１／２</t>
    </r>
    <rPh sb="13" eb="15">
      <t>ソウトウ</t>
    </rPh>
    <rPh sb="16" eb="18">
      <t>ミコミ</t>
    </rPh>
    <rPh sb="18" eb="19">
      <t>ガク</t>
    </rPh>
    <phoneticPr fontId="12"/>
  </si>
  <si>
    <r>
      <t>！②が①以上になっていません。</t>
    </r>
    <phoneticPr fontId="12"/>
  </si>
  <si>
    <r>
      <t>令和８年度の加算による賃金改善の見込額のうち、月額賃金改善による額 　（①の見込額以上となること）</t>
    </r>
    <rPh sb="6" eb="8">
      <t>カサン</t>
    </rPh>
    <rPh sb="23" eb="29">
      <t>ゲツガクチンギンカイゼン</t>
    </rPh>
    <rPh sb="32" eb="33">
      <t>ガク</t>
    </rPh>
    <rPh sb="38" eb="40">
      <t>ミコミ</t>
    </rPh>
    <rPh sb="40" eb="41">
      <t>ガク</t>
    </rPh>
    <rPh sb="41" eb="43">
      <t>イジョウ</t>
    </rPh>
    <phoneticPr fontId="12"/>
  </si>
  <si>
    <r>
      <t>令和８年４月以降の処遇改善加算の配分方法のうち、基本給等（基本給又は決まって毎月支払われる手当）で行っている賃金改善の総額を記入してください。</t>
    </r>
    <phoneticPr fontId="12"/>
  </si>
  <si>
    <r>
      <t>４、５月</t>
    </r>
    <rPh sb="3" eb="4">
      <t>ガツ</t>
    </rPh>
    <phoneticPr fontId="12"/>
  </si>
  <si>
    <r>
      <t>６月以降</t>
    </r>
    <rPh sb="1" eb="2">
      <t>ガツ</t>
    </rPh>
    <rPh sb="2" eb="4">
      <t>イコウ</t>
    </rPh>
    <phoneticPr fontId="12"/>
  </si>
  <si>
    <r>
      <t>（２）キャリアパス要件Ⅰ・Ⅱ（任用要件・賃金体系の整備等、研修の実施等）　</t>
    </r>
    <rPh sb="9" eb="11">
      <t>ヨウケン</t>
    </rPh>
    <phoneticPr fontId="12"/>
  </si>
  <si>
    <r>
      <t>処遇改善加算Ⅰ・Ⅱ・Ⅲ・Ⅳを算定する事業所数</t>
    </r>
    <rPh sb="14" eb="16">
      <t>サンテイ</t>
    </rPh>
    <rPh sb="18" eb="21">
      <t>ジギョウショ</t>
    </rPh>
    <rPh sb="21" eb="22">
      <t>スウ</t>
    </rPh>
    <phoneticPr fontId="12"/>
  </si>
  <si>
    <r>
      <t>処遇改善加算Ⅰ・Ⅱ・Ⅲ・Ⅳ、新類型処遇改善を算定する事業所数</t>
    </r>
    <rPh sb="14" eb="15">
      <t>シン</t>
    </rPh>
    <rPh sb="15" eb="17">
      <t>ルイケイ</t>
    </rPh>
    <rPh sb="17" eb="19">
      <t>ショグウ</t>
    </rPh>
    <rPh sb="19" eb="21">
      <t>カイゼン</t>
    </rPh>
    <rPh sb="22" eb="24">
      <t>サンテイ</t>
    </rPh>
    <rPh sb="26" eb="29">
      <t>ジギョウショ</t>
    </rPh>
    <rPh sb="29" eb="30">
      <t>スウ</t>
    </rPh>
    <phoneticPr fontId="12"/>
  </si>
  <si>
    <r>
      <t>別紙様式2-2、2-3「②・③キャリアパス要件Ⅰ・Ⅱ」の欄から転記（詳しい要件の内容は参考シートを参照）</t>
    </r>
    <rPh sb="31" eb="33">
      <t>テンキ</t>
    </rPh>
    <phoneticPr fontId="12"/>
  </si>
  <si>
    <r>
      <t>令和８年度特例要件を満たすことで、当該要件を満たすこととしている事業所等については、
令和９年３月末までに任用要件・賃金体系の整備、研修の実施等を行うことを誓約します。</t>
    </r>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</si>
  <si>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r>
      <t>（３）キャリアパス要件Ⅲ（昇給の仕組みの整備等）</t>
    </r>
    <rPh sb="9" eb="11">
      <t>ヨウケン</t>
    </rPh>
    <rPh sb="13" eb="15">
      <t>ショウキュウ</t>
    </rPh>
    <rPh sb="16" eb="18">
      <t>シク</t>
    </rPh>
    <rPh sb="20" eb="22">
      <t>セイビ</t>
    </rPh>
    <rPh sb="22" eb="23">
      <t>トウ</t>
    </rPh>
    <phoneticPr fontId="12"/>
  </si>
  <si>
    <r>
      <t>処遇改善加算Ⅰ・Ⅱ・Ⅲを算定する事業所数</t>
    </r>
    <rPh sb="12" eb="14">
      <t>サンテイ</t>
    </rPh>
    <rPh sb="16" eb="19">
      <t>ジギョウショ</t>
    </rPh>
    <rPh sb="19" eb="20">
      <t>スウ</t>
    </rPh>
    <phoneticPr fontId="12"/>
  </si>
  <si>
    <r>
      <t>別紙様式2-2、2-3「④キャリアパス要件Ⅲ」の欄から転記（詳しい要件の内容は参考シートを参照）</t>
    </r>
    <phoneticPr fontId="12"/>
  </si>
  <si>
    <r>
      <t>令和８年度特例要件を満たすことで、当該要件を満たすこととしている場合、
令和９年３月末までに昇給の仕組みの整備を行うことを誓約します。</t>
    </r>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</si>
  <si>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r>
      <t>（４）キャリアパス要件Ⅳ（改善後の賃金要件）</t>
    </r>
    <rPh sb="9" eb="11">
      <t>ヨウケン</t>
    </rPh>
    <phoneticPr fontId="12"/>
  </si>
  <si>
    <r>
      <t>処遇改善加算Ⅰ・Ⅱを算定する事業所数</t>
    </r>
    <rPh sb="10" eb="12">
      <t>サンテイ</t>
    </rPh>
    <rPh sb="14" eb="17">
      <t>ジギョウショ</t>
    </rPh>
    <rPh sb="17" eb="18">
      <t>スウ</t>
    </rPh>
    <phoneticPr fontId="12"/>
  </si>
  <si>
    <r>
      <t>別紙様式2-2、2-3「⑤キャリアパス要件Ⅳ」の欄から転記</t>
    </r>
    <phoneticPr fontId="12"/>
  </si>
  <si>
    <r>
      <t>令和８年度特例要件を満たすことで、当該要件を満たすこととしている場合、
令和９年３月末までに必要な賃金改善を行うことを誓約します。</t>
    </r>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</si>
  <si>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r>
      <t>⇒上記に「×」が付いた場合、この欄に記入すること</t>
    </r>
    <rPh sb="1" eb="3">
      <t>ジョウキ</t>
    </rPh>
    <phoneticPr fontId="12"/>
  </si>
  <si>
    <r>
      <t>「改善後の賃金が年額440万円以上となる者」を設定できない場合その理由</t>
    </r>
    <rPh sb="1" eb="3">
      <t>カイゼン</t>
    </rPh>
    <phoneticPr fontId="12"/>
  </si>
  <si>
    <r>
      <t>！キャリアパス要件Ⅳの欄に「×」があるのに、左のチェックボックスにチェック（✔）が入っていません。</t>
    </r>
    <rPh sb="7" eb="9">
      <t>ヨウケン</t>
    </rPh>
    <rPh sb="11" eb="12">
      <t>ラン</t>
    </rPh>
    <rPh sb="22" eb="23">
      <t>ヒダリ</t>
    </rPh>
    <phoneticPr fontId="12"/>
  </si>
  <si>
    <r>
      <t>小規模事業所等で職員間の賃金バランスに配慮が必要のため。</t>
    </r>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</si>
  <si>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r>
      <t>職員全体の賃金水準が低い、地域の賃金水準が低い等の理由により、直ちに年額440万円まで賃金を引き上げることが困難であるため。</t>
    </r>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</si>
  <si>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r>
      <t>年額440万円の賃金改善を行うに当たり、規程の整備や研修・実務経験の蓄積などに一定期間を要するため。</t>
    </r>
    <rPh sb="0" eb="2">
      <t>ネンガク</t>
    </rPh>
    <rPh sb="5" eb="6">
      <t>マン</t>
    </rPh>
    <rPh sb="6" eb="7">
      <t>エン</t>
    </rPh>
    <rPh sb="16" eb="17">
      <t>ア</t>
    </rPh>
    <rPh sb="20" eb="22">
      <t>キテイ</t>
    </rPh>
    <phoneticPr fontId="12"/>
  </si>
  <si>
    <r>
      <t>その他（</t>
    </r>
    <rPh sb="2" eb="3">
      <t>タ</t>
    </rPh>
    <phoneticPr fontId="12"/>
  </si>
  <si>
    <r>
      <t>）</t>
    </r>
    <phoneticPr fontId="12"/>
  </si>
  <si>
    <r>
      <t>！「その他」にチェック（✔）した場合は、具体的な内容を記載してください。</t>
    </r>
    <rPh sb="4" eb="5">
      <t>タ</t>
    </rPh>
    <rPh sb="16" eb="18">
      <t>バアイ</t>
    </rPh>
    <rPh sb="20" eb="22">
      <t>グタイ</t>
    </rPh>
    <phoneticPr fontId="12"/>
  </si>
  <si>
    <r>
      <t>（５）キャリアパス要件Ⅴ（介護福祉士等の配置要件）　</t>
    </r>
    <rPh sb="9" eb="11">
      <t>ヨウケン</t>
    </rPh>
    <phoneticPr fontId="12"/>
  </si>
  <si>
    <r>
      <t>処遇改善加算Ⅰを算定する事業所数</t>
    </r>
    <rPh sb="8" eb="10">
      <t>サンテイ</t>
    </rPh>
    <rPh sb="12" eb="15">
      <t>ジギョウショ</t>
    </rPh>
    <rPh sb="15" eb="16">
      <t>スウ</t>
    </rPh>
    <phoneticPr fontId="12"/>
  </si>
  <si>
    <r>
      <t>別紙様式2-2、2-3「⑥キャリアパス要件Ⅴ」の欄から転記</t>
    </r>
    <rPh sb="19" eb="21">
      <t>ヨウケン</t>
    </rPh>
    <phoneticPr fontId="12"/>
  </si>
  <si>
    <r>
      <t>（６）職場環境等要件</t>
    </r>
    <phoneticPr fontId="12"/>
  </si>
  <si>
    <r>
      <t>令和８年度特例要件を満たす。</t>
    </r>
    <rPh sb="0" eb="2">
      <t>レイワ</t>
    </rPh>
    <rPh sb="3" eb="5">
      <t>ネンド</t>
    </rPh>
    <rPh sb="5" eb="7">
      <t>トクレイ</t>
    </rPh>
    <rPh sb="7" eb="9">
      <t>ヨウケン</t>
    </rPh>
    <rPh sb="10" eb="11">
      <t>ミ</t>
    </rPh>
    <phoneticPr fontId="12"/>
  </si>
  <si>
    <r>
      <t>令和８年度特例要件を満たすことで、当該要件を満たすこととしている場合、
令和９年３月末までに職場環境等要件に係る取組を行うことを誓約します。</t>
    </r>
    <phoneticPr fontId="12"/>
  </si>
  <si>
    <r>
      <t>令和８年度特例要件を満たさない場合、各加算区分の算定に必要な令和８年度中の職場環境等要件を満たす。</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</si>
  <si>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r>
      <t>【４，５月は、処遇改善加算Ⅰ・Ⅱ、６月以降は処遇改善加算Ⅰイ、Ⅰロ、Ⅱイ、Ⅱロが対象】</t>
    </r>
    <rPh sb="40" eb="42">
      <t>タイショウ</t>
    </rPh>
    <phoneticPr fontId="12"/>
  </si>
  <si>
    <r>
      <t>⇒</t>
    </r>
    <phoneticPr fontId="12"/>
  </si>
  <si>
    <r>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</si>
  <si>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r>
      <t>【処遇改善加算Ⅲ・Ⅳ、６月以降は新規に対象となるサービスも対象】</t>
    </r>
    <rPh sb="16" eb="18">
      <t>シンキ</t>
    </rPh>
    <rPh sb="19" eb="21">
      <t>タイショウ</t>
    </rPh>
    <rPh sb="29" eb="31">
      <t>タイショウ</t>
    </rPh>
    <phoneticPr fontId="12"/>
  </si>
  <si>
    <r>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
    <rPh sb="33" eb="34">
      <t>マタ</t>
    </rPh>
    <rPh sb="249" eb="251">
      <t>バアイ</t>
    </rPh>
    <rPh sb="257" eb="259">
      <t>センタク</t>
    </rPh>
    <phoneticPr fontId="12"/>
  </si>
  <si>
    <r>
      <t>区分</t>
    </r>
    <rPh sb="0" eb="2">
      <t>クブン</t>
    </rPh>
    <phoneticPr fontId="12"/>
  </si>
  <si>
    <r>
      <t>内容</t>
    </r>
    <rPh sb="0" eb="2">
      <t>ナイヨウ</t>
    </rPh>
    <phoneticPr fontId="12"/>
  </si>
  <si>
    <r>
      <t>選択項目数</t>
    </r>
    <rPh sb="0" eb="2">
      <t>センタク</t>
    </rPh>
    <rPh sb="2" eb="5">
      <t>コウモクスウ</t>
    </rPh>
    <phoneticPr fontId="12"/>
  </si>
  <si>
    <r>
      <t>入力必要数判定</t>
    </r>
    <rPh sb="0" eb="2">
      <t>ニュウリョク</t>
    </rPh>
    <rPh sb="2" eb="5">
      <t>ヒツヨウスウ</t>
    </rPh>
    <rPh sb="5" eb="7">
      <t>ハンテイ</t>
    </rPh>
    <phoneticPr fontId="12"/>
  </si>
  <si>
    <r>
      <t>入職促進に向けた取組</t>
    </r>
    <phoneticPr fontId="12"/>
  </si>
  <si>
    <r>
      <t>①法人や事業所の経営理念やケア方針・人材育成方針、その実現のための施策・仕組みなどの明確化</t>
    </r>
    <phoneticPr fontId="12"/>
  </si>
  <si>
    <r>
      <t>②事業者の共同による採用・人事ローテーション・研修のための制度構築</t>
    </r>
    <phoneticPr fontId="12"/>
  </si>
  <si>
    <r>
      <t>③他産業からの転職者、主婦層、中高年齢者等、経験者・有資格者等にこだわらない幅広い採用の仕組みの構築（採用の実績でも可）</t>
    </r>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</si>
  <si>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r>
      <t>④職業体験の受入れや地域行事への参加や主催等による職業魅力度向上の取組の実施</t>
    </r>
    <phoneticPr fontId="12"/>
  </si>
  <si>
    <r>
      <t>資質の向上やキャリアアップに
向けた支援</t>
    </r>
    <phoneticPr fontId="12"/>
  </si>
  <si>
    <r>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r>
    <phoneticPr fontId="12"/>
  </si>
  <si>
    <r>
      <t>⑥研修の受講やキャリア段位制度と人事考課との連動</t>
    </r>
    <phoneticPr fontId="12"/>
  </si>
  <si>
    <r>
      <t>⑦エルダー・メンター（仕事やメンタル面のサポート等をする担当者）制度等導入</t>
    </r>
    <phoneticPr fontId="12"/>
  </si>
  <si>
    <r>
      <t>⑧上位者・担当者等によるキャリア面談など、キャリアアップ・働き方等に関する定期的な相談の機会の確保</t>
    </r>
    <phoneticPr fontId="12"/>
  </si>
  <si>
    <r>
      <t>両立支援
・
多様な
働き方の
推進</t>
    </r>
    <phoneticPr fontId="12"/>
  </si>
  <si>
    <r>
      <t>⑨子育てや家族等の介護等と仕事の両立を目指す者のための休業制度等の充実、事業所内託児施設の整備</t>
    </r>
    <phoneticPr fontId="12"/>
  </si>
  <si>
    <r>
      <t>⑩職員の事情等の状況に応じた勤務シフトや短時間正規職員制度の導入、職員の希望に即した非正規職員から正規職員への転換の制度等の整備</t>
    </r>
    <phoneticPr fontId="12"/>
  </si>
  <si>
    <r>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r>
    <phoneticPr fontId="12"/>
  </si>
  <si>
    <r>
      <t>⑫有給休暇の取得促進のため、情報共有や複数担当制等により、業務の属人化の解消、業務配分の偏りの解消を行っている</t>
    </r>
    <phoneticPr fontId="12"/>
  </si>
  <si>
    <r>
      <t>腰痛を
含む
心身の
健康管理</t>
    </r>
    <phoneticPr fontId="12"/>
  </si>
  <si>
    <r>
      <t>⑬業務や福利厚生制度、メンタルヘルス等の職員相談窓口の設置等相談体制の充実</t>
    </r>
    <phoneticPr fontId="12"/>
  </si>
  <si>
    <r>
      <t>⑭短時間勤務労働者等も受診可能な健康診断・ストレスチェックや、従業員のための休憩室の設置等健康管理対策の実施</t>
    </r>
    <phoneticPr fontId="12"/>
  </si>
  <si>
    <r>
      <t>⑮職員の身体の負担軽減のための介護技術の修得支援、職員に対する腰痛対策の研修、管理者に対する雇用管理改善の研修等の実施</t>
    </r>
    <rPh sb="1" eb="3">
      <t>ショクイン</t>
    </rPh>
    <phoneticPr fontId="12"/>
  </si>
  <si>
    <r>
      <t>⑯事故・トラブルへの対応マニュアル等の作成等の体制の整備</t>
    </r>
    <phoneticPr fontId="12"/>
  </si>
  <si>
    <r>
      <t>生産性
向上のため
の取組</t>
    </r>
    <phoneticPr fontId="12"/>
  </si>
  <si>
    <r>
      <t>⑰厚生労働省が示している「生産性向上ガイドライン」に基づき、業務改善活動の体制構築（委員会やプロジェクトチームの立ち上げ、外部の研修会の活用等）を行っている</t>
    </r>
    <phoneticPr fontId="12"/>
  </si>
  <si>
    <r>
      <t>⑱現場の課題の見える化（課題の抽出、課題の構造化、業務時間調査の実施等）を実施している</t>
    </r>
    <phoneticPr fontId="12"/>
  </si>
  <si>
    <r>
      <t>⑲５S活動（業務管理の手法の１つ。整理・整頓・清掃・清潔・躾の頭文字をとったもの）等の実践による職場環境の整備を行っている</t>
    </r>
    <phoneticPr fontId="12"/>
  </si>
  <si>
    <r>
      <t>⑳業務手順書の作成や、記録・報告様式の工夫等による情報共有や作業負担の軽減を行っている</t>
    </r>
    <phoneticPr fontId="12"/>
  </si>
  <si>
    <r>
      <t>㉑介護ソフト（記録、情報共有、請求業務転記が不要なもの。）、情報端末（タブレット端末、スマートフォン端末等）の導入</t>
    </r>
    <phoneticPr fontId="12"/>
  </si>
  <si>
    <r>
      <t>㉒介護ロボット（見守り支援、移乗支援、移動支援、排泄支援、入浴支援、介護業務支援等）又はインカム等の職員間の連絡調整の迅速化に資するICT機器（ビジネスチャットツール含む）の導入</t>
    </r>
    <phoneticPr fontId="12"/>
  </si>
  <si>
    <r>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r>
    <phoneticPr fontId="12"/>
  </si>
  <si>
    <r>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r>
    <phoneticPr fontId="12"/>
  </si>
  <si>
    <r>
      <t>㉔の２　１法人あたり１の施設又は事業所のみを運営するような法人等の小規模事業者であり、㉔の取組を実施している。</t>
    </r>
    <phoneticPr fontId="12"/>
  </si>
  <si>
    <r>
      <t>やりがい
・
働きがい
の醸成</t>
    </r>
    <phoneticPr fontId="12"/>
  </si>
  <si>
    <r>
      <t>㉕ミーティング等による職場内コミュニケーションの円滑化による個々の職員の気づきを踏まえた勤務環境やケア内容の改善</t>
    </r>
    <phoneticPr fontId="12"/>
  </si>
  <si>
    <r>
      <t>㉖地域包括ケアの一員としてのモチベーション向上に資する、地域の児童・生徒や住民との交流の実施</t>
    </r>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</si>
  <si>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r>
      <t>㉗利用者本位のケア方針など介護保険や法人の理念等を定期的に学ぶ機会の提供</t>
    </r>
    <phoneticPr fontId="12"/>
  </si>
  <si>
    <r>
      <t>㉘ケアの好事例や、利用者やその家族からの謝意等の情報を共有する機会の提供</t>
    </r>
    <phoneticPr fontId="12"/>
  </si>
  <si>
    <r>
      <t>見える化要件　【４，５月は、処遇改善加算Ⅰ・Ⅱ、６月以降は処遇改善加算Ⅰイ、Ⅰロ、Ⅱイ、Ⅱロが対象】</t>
    </r>
    <rPh sb="0" eb="1">
      <t>ミ</t>
    </rPh>
    <rPh sb="3" eb="4">
      <t>カ</t>
    </rPh>
    <rPh sb="4" eb="5">
      <t>ヨウ</t>
    </rPh>
    <phoneticPr fontId="12"/>
  </si>
  <si>
    <r>
      <t>実施する周知方法について、チェック（✔）すること。なお、令和８年度中の見込みでも差し支えない。</t>
    </r>
    <rPh sb="33" eb="34">
      <t>チュウ</t>
    </rPh>
    <rPh sb="35" eb="37">
      <t>ミコミ</t>
    </rPh>
    <rPh sb="40" eb="41">
      <t>サ</t>
    </rPh>
    <rPh sb="42" eb="43">
      <t>ツカ</t>
    </rPh>
    <phoneticPr fontId="12"/>
  </si>
  <si>
    <r>
      <t>ホームページ
への掲載</t>
    </r>
    <rPh sb="9" eb="11">
      <t>ケイサイ</t>
    </rPh>
    <phoneticPr fontId="12"/>
  </si>
  <si>
    <r>
      <t>職場環境等要件の28項目のうち、実施する取組項目の「介護サービス情報公表システム」（「事業所の特色」欄）での選択</t>
    </r>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</si>
  <si>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r>
      <t>！実施する周知方法が選択されていません。</t>
    </r>
    <rPh sb="10" eb="12">
      <t>センタク</t>
    </rPh>
    <phoneticPr fontId="12"/>
  </si>
  <si>
    <r>
      <t>職場環境等要件の28項目のうち、実施する取組項目の自社のホームページへの掲載</t>
    </r>
    <rPh sb="22" eb="24">
      <t>コウモク</t>
    </rPh>
    <rPh sb="25" eb="27">
      <t>ジシャ</t>
    </rPh>
    <rPh sb="36" eb="38">
      <t>ケイサイ</t>
    </rPh>
    <phoneticPr fontId="12"/>
  </si>
  <si>
    <r>
      <t>（７）令和８年度特例要件</t>
    </r>
    <rPh sb="3" eb="5">
      <t>レイワ</t>
    </rPh>
    <rPh sb="6" eb="8">
      <t>ネンド</t>
    </rPh>
    <rPh sb="8" eb="10">
      <t>トクレイ</t>
    </rPh>
    <rPh sb="10" eb="12">
      <t>ヨウケン</t>
    </rPh>
    <phoneticPr fontId="12"/>
  </si>
  <si>
    <r>
      <t>生産性向上や協働化に取り組む事業者の介護職員に対する上乗せの賃上げ支援</t>
    </r>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</si>
  <si>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r>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</si>
  <si>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r>
      <t>４　要件を満たすことの確認・証明</t>
    </r>
    <phoneticPr fontId="12"/>
  </si>
  <si>
    <r>
      <t>以下の点を確認し、満たしている項目に全てチェック（✔）すること。</t>
    </r>
    <phoneticPr fontId="12"/>
  </si>
  <si>
    <r>
      <t>確認事項</t>
    </r>
    <rPh sb="0" eb="2">
      <t>カクニン</t>
    </rPh>
    <rPh sb="2" eb="4">
      <t>ジコウ</t>
    </rPh>
    <phoneticPr fontId="12"/>
  </si>
  <si>
    <r>
      <t xml:space="preserve">証明する資料の例
</t>
    </r>
    <r>
      <rPr>
        <rFont val="ＭＳ Ｐゴシック"/>
        <charset val="128"/>
        <family val="3"/>
        <color rgb="FF000000"/>
        <sz val="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</si>
  <si>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r>
      <t>！チェックボックスに必要なチェック（✔）が入っていない項目があります。</t>
    </r>
    <rPh sb="10" eb="12">
      <t>ヒツヨウ</t>
    </rPh>
    <rPh sb="27" eb="29">
      <t>コウモク</t>
    </rPh>
    <phoneticPr fontId="12"/>
  </si>
  <si>
    <r>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</si>
  <si>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r>
      <t>就業規則、給与規程、
給与明細等</t>
    </r>
    <rPh sb="0" eb="2">
      <t>シュウギョウ</t>
    </rPh>
    <rPh sb="2" eb="4">
      <t>キソク</t>
    </rPh>
    <rPh sb="5" eb="7">
      <t>キュウヨ</t>
    </rPh>
    <rPh sb="7" eb="9">
      <t>キテイ</t>
    </rPh>
    <rPh sb="11" eb="13">
      <t>キュウヨ</t>
    </rPh>
    <rPh sb="13" eb="15">
      <t>メイサイ</t>
    </rPh>
    <rPh sb="15" eb="16">
      <t>トウ</t>
    </rPh>
    <phoneticPr fontId="12"/>
  </si>
  <si>
    <r>
      <t>期間中に事業所が休廃止した場合には、一時金等により介護職員その他の職員の賃金として配分します。</t>
    </r>
    <phoneticPr fontId="12"/>
  </si>
  <si>
    <r>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</si>
  <si>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r>
      <t>就業規則、給与規程、
資質向上のための計画等</t>
    </r>
    <rPh sb="0" eb="2">
      <t>シュウギョウ</t>
    </rPh>
    <rPh sb="2" eb="4">
      <t>キソク</t>
    </rPh>
    <rPh sb="5" eb="7">
      <t>キュウヨ</t>
    </rPh>
    <rPh sb="7" eb="9">
      <t>キテイ</t>
    </rPh>
    <rPh sb="21" eb="22">
      <t>トウ</t>
    </rPh>
    <phoneticPr fontId="12"/>
  </si>
  <si>
    <r>
      <t>労働基準法、労働災害補償保険法、最低賃金法、労働安全衛生法、雇用保険法その他の労働に関する法令に違反し、罰金以上の刑に処せられていません。</t>
    </r>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</si>
  <si>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r>
      <t>―</t>
    </r>
    <phoneticPr fontId="12"/>
  </si>
  <si>
    <r>
      <t>労働保険料の納付が適正に行われています。</t>
    </r>
    <rPh sb="0" eb="2">
      <t>ロウドウ</t>
    </rPh>
    <rPh sb="2" eb="5">
      <t>ホケンリョウ</t>
    </rPh>
    <rPh sb="6" eb="8">
      <t>ノウフ</t>
    </rPh>
    <rPh sb="9" eb="11">
      <t>テキセイ</t>
    </rPh>
    <rPh sb="12" eb="13">
      <t>オコナ</t>
    </rPh>
    <phoneticPr fontId="12"/>
  </si>
  <si>
    <r>
      <t>労働保険関係成立届、
確定保険料申告書</t>
    </r>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</si>
  <si>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r>
      <t>本計画書の内容及び賃金改善の方法を雇用する全ての職員に対して周知しました。</t>
    </r>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</si>
  <si>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r>
      <t>会議録、周知文書</t>
    </r>
    <rPh sb="0" eb="3">
      <t>カイギロク</t>
    </rPh>
    <rPh sb="4" eb="6">
      <t>シュウチ</t>
    </rPh>
    <rPh sb="6" eb="8">
      <t>ブンショ</t>
    </rPh>
    <phoneticPr fontId="12"/>
  </si>
  <si>
    <r>
      <t xml:space="preserve">指定権者のホームページ等で申請先を確認しており、処遇改善加算の提出先として案内のあった申請先に提出します。																							</t>
    </r>
    <rPh sb="0" eb="4">
      <t>シテイケンジャ</t>
    </rPh>
    <rPh sb="24" eb="26">
      <t>ショグウ</t>
    </rPh>
    <rPh sb="26" eb="28">
      <t>カイゼン</t>
    </rPh>
    <rPh sb="28" eb="30">
      <t>カサン</t>
    </rPh>
    <rPh sb="31" eb="33">
      <t>テイシュツ</t>
    </rPh>
    <rPh sb="33" eb="34">
      <t>サキ</t>
    </rPh>
    <phoneticPr fontId="12"/>
  </si>
  <si>
    <r>
      <t>※</t>
    </r>
    <phoneticPr fontId="12"/>
  </si>
  <si>
    <r>
      <t>各証明資料は、指定権者からの求めがあった場合には、速やかに提出すること。</t>
    </r>
    <phoneticPr fontId="12"/>
  </si>
  <si>
    <r>
      <t>本様式への虚偽記載のほか、処遇改善加算の請求に関して不正があった場合及び指定権者からの求めに応じて書類の提出を行うことができなかった場合は、介護報酬の返還や指定取消となる場合がある。</t>
    </r>
    <rPh sb="1" eb="3">
      <t>ヨウシキ</t>
    </rPh>
    <rPh sb="34" eb="35">
      <t>オヨ</t>
    </rPh>
    <phoneticPr fontId="12"/>
  </si>
  <si>
    <r>
      <t>本処遇改善計画書の記載内容・確認事項の内容に間違いがないこと及び
記載内容を証明する資料を適切に保管することを誓約します。</t>
    </r>
    <rPh sb="0" eb="1">
      <t>ホン</t>
    </rPh>
    <rPh sb="1" eb="3">
      <t>ショグウ</t>
    </rPh>
    <rPh sb="3" eb="5">
      <t>カイゼン</t>
    </rPh>
    <rPh sb="5" eb="8">
      <t>ケイカクショ</t>
    </rPh>
    <rPh sb="30" eb="31">
      <t>オヨ</t>
    </rPh>
    <phoneticPr fontId="12"/>
  </si>
  <si>
    <r>
      <t>令和</t>
    </r>
    <rPh sb="0" eb="2">
      <t>レイワ</t>
    </rPh>
    <phoneticPr fontId="12"/>
  </si>
  <si>
    <r>
      <t>年</t>
    </r>
    <rPh sb="0" eb="1">
      <t>ネン</t>
    </rPh>
    <phoneticPr fontId="12"/>
  </si>
  <si>
    <r>
      <t>月</t>
    </r>
    <rPh sb="0" eb="1">
      <t>ゲツ</t>
    </rPh>
    <phoneticPr fontId="12"/>
  </si>
  <si>
    <r>
      <t>日</t>
    </r>
    <rPh sb="0" eb="1">
      <t>ニチ</t>
    </rPh>
    <phoneticPr fontId="12"/>
  </si>
  <si>
    <r>
      <t>代表者</t>
    </r>
    <rPh sb="0" eb="3">
      <t>ダイヒョウシャ</t>
    </rPh>
    <phoneticPr fontId="12"/>
  </si>
  <si>
    <r>
      <t>（確認用）</t>
    </r>
    <rPh sb="1" eb="4">
      <t>カクニンヨウ</t>
    </rPh>
    <phoneticPr fontId="12"/>
  </si>
  <si>
    <r>
      <t>提出前のチェックリスト</t>
    </r>
    <rPh sb="0" eb="2">
      <t>テイシュツ</t>
    </rPh>
    <rPh sb="2" eb="3">
      <t>マエ</t>
    </rPh>
    <phoneticPr fontId="12"/>
  </si>
  <si>
    <r>
      <t>以下の項目にオレンジ色の「×」がないか、提出前に確認すること。「×」がある場合、当該項目の記載を修正すること。</t>
    </r>
    <rPh sb="10" eb="11">
      <t>イロ</t>
    </rPh>
    <phoneticPr fontId="12"/>
  </si>
  <si>
    <r>
      <t>空欄が表示される項目は、記入が不要であるため対応する必要はない。</t>
    </r>
    <phoneticPr fontId="12"/>
  </si>
  <si>
    <r>
      <t>２　賃金改善計画について</t>
    </r>
    <rPh sb="2" eb="4">
      <t>チンギン</t>
    </rPh>
    <rPh sb="4" eb="6">
      <t>カイゼン</t>
    </rPh>
    <rPh sb="6" eb="8">
      <t>ケイカク</t>
    </rPh>
    <phoneticPr fontId="12"/>
  </si>
  <si>
    <r>
      <rPr>
        <rFont val="ＭＳ Ｐゴシック"/>
        <charset val="128"/>
        <family val="3"/>
        <color rgb="FF000000"/>
        <sz val="9"/>
      </rPr>
      <t>令和８年度</t>
    </r>
    <r>
      <rPr>
        <rFont val="ＭＳ Ｐゴシック"/>
        <charset val="128"/>
        <family val="3"/>
        <color rgb="FF000000"/>
        <sz val="9"/>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</si>
  <si>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r>
      <t>３　介護職員等処遇改善加算の要件について</t>
    </r>
    <phoneticPr fontId="12"/>
  </si>
  <si>
    <r>
      <t>（１）</t>
    </r>
    <phoneticPr fontId="12"/>
  </si>
  <si>
    <r>
      <t>月額賃金改善要件</t>
    </r>
    <phoneticPr fontId="12"/>
  </si>
  <si>
    <r>
      <t>処遇改善加算Ⅳの1/2以上の月額賃金改善を行う計画になっていること</t>
    </r>
    <rPh sb="21" eb="22">
      <t>オコナ</t>
    </rPh>
    <rPh sb="23" eb="25">
      <t>ケイカク</t>
    </rPh>
    <phoneticPr fontId="12"/>
  </si>
  <si>
    <r>
      <t>（２）</t>
    </r>
    <phoneticPr fontId="12"/>
  </si>
  <si>
    <r>
      <t>キャリアパス要件Ⅰ・Ⅱ</t>
    </r>
    <phoneticPr fontId="12"/>
  </si>
  <si>
    <r>
      <t>キャリアパス要件Ⅰ（任用要件・賃金体系の整備等）とキャリアパス要件Ⅱ（研修の実施等）の両方を満たすこと。ただし、満たさない場合は、令和８年度特例要件を満たすこと。</t>
    </r>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</si>
  <si>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r>
      <t>（３）</t>
    </r>
    <phoneticPr fontId="12"/>
  </si>
  <si>
    <r>
      <t>キャリアパス要件Ⅲ</t>
    </r>
    <phoneticPr fontId="12"/>
  </si>
  <si>
    <r>
      <t>キャリアパス要件Ⅲ（昇給の仕組みの整備等）を満たすこと。ただし、満たさない場合は、令和８年度特例要件を満たすこと。</t>
    </r>
    <rPh sb="22" eb="23">
      <t>ミ</t>
    </rPh>
    <phoneticPr fontId="12"/>
  </si>
  <si>
    <r>
      <t>（４）</t>
    </r>
    <phoneticPr fontId="12"/>
  </si>
  <si>
    <r>
      <t>キャリアパス要件Ⅳ</t>
    </r>
    <phoneticPr fontId="12"/>
  </si>
  <si>
    <r>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</si>
  <si>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r>
      <t>（５）</t>
    </r>
    <phoneticPr fontId="12"/>
  </si>
  <si>
    <r>
      <t>キャリアパス要件Ⅴ</t>
    </r>
    <phoneticPr fontId="12"/>
  </si>
  <si>
    <r>
      <t>キャリアパス要件Ⅴ（介護福祉士等の配置要件）を満たすこと</t>
    </r>
    <rPh sb="15" eb="16">
      <t>トウ</t>
    </rPh>
    <rPh sb="23" eb="24">
      <t>ミ</t>
    </rPh>
    <phoneticPr fontId="12"/>
  </si>
  <si>
    <r>
      <t>（６）</t>
    </r>
    <phoneticPr fontId="12"/>
  </si>
  <si>
    <r>
      <t>職場環境等要件</t>
    </r>
    <phoneticPr fontId="12"/>
  </si>
  <si>
    <r>
      <t>各加算区分の算定に必要な要件を満たしていること又は令和８年度特例要件を満たし当該要件に係る取組を行うことを誓約していること</t>
    </r>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</si>
  <si>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r>
      <t>情報公表システム等での見える化要件を満たすこと</t>
    </r>
    <rPh sb="0" eb="2">
      <t>ジョウホウ</t>
    </rPh>
    <rPh sb="2" eb="4">
      <t>コウヒョウ</t>
    </rPh>
    <rPh sb="8" eb="9">
      <t>トウ</t>
    </rPh>
    <rPh sb="11" eb="12">
      <t>ミ</t>
    </rPh>
    <rPh sb="14" eb="15">
      <t>カ</t>
    </rPh>
    <rPh sb="15" eb="17">
      <t>ヨウケン</t>
    </rPh>
    <rPh sb="18" eb="19">
      <t>ミ</t>
    </rPh>
    <phoneticPr fontId="12"/>
  </si>
  <si>
    <r>
      <t>（７）</t>
    </r>
    <phoneticPr fontId="12"/>
  </si>
  <si>
    <r>
      <t>令和８年度特例要件</t>
    </r>
    <rPh sb="0" eb="2">
      <t>レイワ</t>
    </rPh>
    <rPh sb="3" eb="5">
      <t>ネンド</t>
    </rPh>
    <rPh sb="5" eb="7">
      <t>トクレイ</t>
    </rPh>
    <rPh sb="7" eb="9">
      <t>ヨウケン</t>
    </rPh>
    <phoneticPr fontId="12"/>
  </si>
  <si>
    <r>
      <t>生産性向上や協働化の取組を行っていること</t>
    </r>
    <rPh sb="10" eb="12">
      <t>トリクミ</t>
    </rPh>
    <rPh sb="13" eb="14">
      <t>オコナ</t>
    </rPh>
    <phoneticPr fontId="12"/>
  </si>
  <si>
    <r>
      <t>４　要件を満たすことの確認・証明</t>
    </r>
    <rPh sb="2" eb="4">
      <t>ヨウケン</t>
    </rPh>
    <rPh sb="5" eb="6">
      <t>ミ</t>
    </rPh>
    <rPh sb="11" eb="13">
      <t>カクニン</t>
    </rPh>
    <rPh sb="14" eb="16">
      <t>ショウメイ</t>
    </rPh>
    <phoneticPr fontId="12"/>
  </si>
  <si>
    <r>
      <t xml:space="preserve"> 必要な項目が全て選択されていること</t>
    </r>
    <rPh sb="1" eb="3">
      <t>ヒツヨウ</t>
    </rPh>
    <rPh sb="4" eb="6">
      <t>コウモク</t>
    </rPh>
    <rPh sb="7" eb="8">
      <t>スベ</t>
    </rPh>
    <rPh sb="9" eb="11">
      <t>センタク</t>
    </rPh>
    <phoneticPr fontId="12"/>
  </si>
  <si>
    <r>
      <t xml:space="preserve"> 誓約・記名が行われていること</t>
    </r>
    <rPh sb="1" eb="3">
      <t>セイヤク</t>
    </rPh>
    <rPh sb="4" eb="6">
      <t>キメイ</t>
    </rPh>
    <rPh sb="7" eb="8">
      <t>オコナ</t>
    </rPh>
    <phoneticPr fontId="12"/>
  </si>
  <si>
    <r>
      <t>別紙様式２－２（個票（４、５月））</t>
    </r>
    <rPh sb="0" eb="2">
      <t>ベッシ</t>
    </rPh>
    <rPh sb="2" eb="4">
      <t>ヨウシキ</t>
    </rPh>
    <rPh sb="8" eb="10">
      <t>コヒョウ</t>
    </rPh>
    <rPh sb="14" eb="15">
      <t>ガツ</t>
    </rPh>
    <phoneticPr fontId="12"/>
  </si>
  <si>
    <r>
      <t>⑤キャリアパス要件Ⅳについて（「令和８年度の算定予定」について）</t>
    </r>
    <rPh sb="7" eb="9">
      <t>ヨウケン</t>
    </rPh>
    <rPh sb="16" eb="18">
      <t>レイワ</t>
    </rPh>
    <rPh sb="19" eb="21">
      <t>ネンド</t>
    </rPh>
    <rPh sb="22" eb="24">
      <t>サンテイ</t>
    </rPh>
    <rPh sb="24" eb="26">
      <t>ヨテイ</t>
    </rPh>
    <phoneticPr fontId="12"/>
  </si>
  <si>
    <r>
      <t xml:space="preserve"> 処遇改善加算（見込額）の合計［円］
　（別紙様式2-1 2　①の内数）</t>
    </r>
    <rPh sb="1" eb="3">
      <t>ショグウ</t>
    </rPh>
    <rPh sb="3" eb="5">
      <t>カイゼン</t>
    </rPh>
    <rPh sb="5" eb="7">
      <t>カサン</t>
    </rPh>
    <rPh sb="8" eb="10">
      <t>ミコ</t>
    </rPh>
    <rPh sb="10" eb="11">
      <t>ガク</t>
    </rPh>
    <rPh sb="13" eb="15">
      <t>ゴウケイ</t>
    </rPh>
    <rPh sb="16" eb="17">
      <t>エン</t>
    </rPh>
    <rPh sb="33" eb="35">
      <t>ウチスウ</t>
    </rPh>
    <phoneticPr fontId="12"/>
  </si>
  <si>
    <r>
      <t>処遇改善加算Ⅰ・Ⅱの算定を届け出た事業所数
（短期入所・予防・総合事業での重複除く）</t>
    </r>
    <rPh sb="10" eb="12">
      <t>サンテイ</t>
    </rPh>
    <phoneticPr fontId="12"/>
  </si>
  <si>
    <r>
      <t>　うち、処遇改善加算Ⅳ相当の１／２（見込額）の合計［円］
  （別紙様式2-1 3(1)①の内数）</t>
    </r>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</si>
  <si>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r>
      <t>改善後の賃金が年額440万円以上となる者の数</t>
    </r>
    <phoneticPr fontId="12"/>
  </si>
  <si>
    <r>
      <t>【記入上の注意】
 ・ 改善後の賃金が年額440万円以上であることは、処遇改善加算による賃金改善額を含む金額で判断すること。</t>
    </r>
    <rPh sb="19" eb="21">
      <t>ネンガク</t>
    </rPh>
    <rPh sb="35" eb="37">
      <t>ショグウ</t>
    </rPh>
    <rPh sb="37" eb="39">
      <t>カイゼン</t>
    </rPh>
    <rPh sb="39" eb="41">
      <t>カサン</t>
    </rPh>
    <phoneticPr fontId="12"/>
  </si>
  <si>
    <r>
      <t>改善後の賃金要件を満たす職員は０人であって、令和８年度特例要件は満たす事業所数</t>
    </r>
    <rPh sb="22" eb="23">
      <t>レイ</t>
    </rPh>
    <phoneticPr fontId="12"/>
  </si>
  <si>
    <r>
      <t>介護保険
事業所番号</t>
    </r>
    <rPh sb="0" eb="2">
      <t>カイゴ</t>
    </rPh>
    <rPh sb="2" eb="4">
      <t>ホケン</t>
    </rPh>
    <rPh sb="5" eb="8">
      <t>ジギョウショ</t>
    </rPh>
    <rPh sb="8" eb="10">
      <t>バンゴウ</t>
    </rPh>
    <phoneticPr fontId="12"/>
  </si>
  <si>
    <r>
      <t>事業所名</t>
    </r>
    <rPh sb="0" eb="3">
      <t>ジギョウショ</t>
    </rPh>
    <rPh sb="3" eb="4">
      <t>メイ</t>
    </rPh>
    <phoneticPr fontId="12"/>
  </si>
  <si>
    <r>
      <t>一月あたり介護報酬総単位数（処遇改善加算を除く）[単位]
(a)</t>
    </r>
    <phoneticPr fontId="12"/>
  </si>
  <si>
    <r>
      <t>１単位
あたりの
単価[円]
(b)</t>
    </r>
    <rPh sb="1" eb="3">
      <t>タンイ</t>
    </rPh>
    <rPh sb="9" eb="11">
      <t>タンカ</t>
    </rPh>
    <rPh sb="12" eb="13">
      <t>エン</t>
    </rPh>
    <phoneticPr fontId="12"/>
  </si>
  <si>
    <r>
      <t>令和８年４・５月に
算定する処遇改善加算の区分</t>
    </r>
    <rPh sb="0" eb="2">
      <t>レイワ</t>
    </rPh>
    <rPh sb="3" eb="4">
      <t>ネン</t>
    </rPh>
    <rPh sb="7" eb="8">
      <t>ガツ</t>
    </rPh>
    <rPh sb="10" eb="12">
      <t>サンテイ</t>
    </rPh>
    <rPh sb="21" eb="23">
      <t>クブン</t>
    </rPh>
    <phoneticPr fontId="12"/>
  </si>
  <si>
    <r>
      <t>加
算
率
(c)</t>
    </r>
    <rPh sb="0" eb="1">
      <t>カ</t>
    </rPh>
    <rPh sb="2" eb="3">
      <t>ザン</t>
    </rPh>
    <rPh sb="4" eb="5">
      <t>リツ</t>
    </rPh>
    <phoneticPr fontId="12"/>
  </si>
  <si>
    <r>
      <t>算定対象月
(d)
※通常は令和８年４月・５月</t>
    </r>
    <rPh sb="0" eb="2">
      <t>サンテイ</t>
    </rPh>
    <rPh sb="2" eb="4">
      <t>タイショウ</t>
    </rPh>
    <rPh sb="4" eb="5">
      <t>ツキ</t>
    </rPh>
    <rPh sb="16" eb="18">
      <t>レイワ</t>
    </rPh>
    <rPh sb="19" eb="20">
      <t>ネン</t>
    </rPh>
    <phoneticPr fontId="12"/>
  </si>
  <si>
    <r>
      <t>処遇改善加算の
見込額[円]
(a×b×c×d)</t>
    </r>
    <rPh sb="8" eb="10">
      <t>ミコ</t>
    </rPh>
    <rPh sb="10" eb="11">
      <t>ガク</t>
    </rPh>
    <phoneticPr fontId="12"/>
  </si>
  <si>
    <r>
      <t>①月額賃金要件</t>
    </r>
    <rPh sb="1" eb="3">
      <t>ゲツガク</t>
    </rPh>
    <rPh sb="3" eb="5">
      <t>チンギン</t>
    </rPh>
    <rPh sb="5" eb="7">
      <t>ヨウケン</t>
    </rPh>
    <phoneticPr fontId="12"/>
  </si>
  <si>
    <r>
      <t>②・③キャリアパス要件Ⅰ・Ⅱ</t>
    </r>
    <phoneticPr fontId="12"/>
  </si>
  <si>
    <r>
      <t>④キャリアパス要件Ⅲ</t>
    </r>
    <rPh sb="7" eb="9">
      <t>ヨウケン</t>
    </rPh>
    <phoneticPr fontId="2"/>
  </si>
  <si>
    <r>
      <t>⑤キャリアパス要件Ⅳ</t>
    </r>
    <rPh sb="7" eb="9">
      <t>ヨウケン</t>
    </rPh>
    <phoneticPr fontId="2"/>
  </si>
  <si>
    <r>
      <t>⑥キャリアパス要件Ⅴ</t>
    </r>
    <phoneticPr fontId="12"/>
  </si>
  <si>
    <r>
      <t>⑦令和８年度
特例要件</t>
    </r>
    <rPh sb="1" eb="3">
      <t>レイワ</t>
    </rPh>
    <rPh sb="4" eb="6">
      <t>ネンド</t>
    </rPh>
    <rPh sb="7" eb="9">
      <t>トクレイ</t>
    </rPh>
    <rPh sb="9" eb="11">
      <t>ヨウケン</t>
    </rPh>
    <phoneticPr fontId="12"/>
  </si>
  <si>
    <r>
      <t>（判定用参考式）</t>
    </r>
    <rPh sb="1" eb="4">
      <t>ハンテイヨウ</t>
    </rPh>
    <rPh sb="4" eb="6">
      <t>サンコウ</t>
    </rPh>
    <rPh sb="6" eb="7">
      <t>シキ</t>
    </rPh>
    <phoneticPr fontId="12"/>
  </si>
  <si>
    <r>
      <t>都道
府県</t>
    </r>
    <rPh sb="0" eb="2">
      <t>トドウ</t>
    </rPh>
    <rPh sb="3" eb="5">
      <t>フケン</t>
    </rPh>
    <phoneticPr fontId="12"/>
  </si>
  <si>
    <r>
      <t>市区
町村</t>
    </r>
    <rPh sb="0" eb="2">
      <t>シク</t>
    </rPh>
    <rPh sb="3" eb="5">
      <t>チョウソン</t>
    </rPh>
    <phoneticPr fontId="12"/>
  </si>
  <si>
    <r>
      <t>処遇改善加算Ⅳ相当の加算額の見込額の
１／２</t>
    </r>
    <rPh sb="7" eb="9">
      <t>ソウトウ</t>
    </rPh>
    <rPh sb="10" eb="13">
      <t>カサンガク</t>
    </rPh>
    <rPh sb="14" eb="16">
      <t>ミコミ</t>
    </rPh>
    <rPh sb="16" eb="17">
      <t>ガク</t>
    </rPh>
    <phoneticPr fontId="12"/>
  </si>
  <si>
    <r>
      <t>月額賃金要件Ⅰを満たす</t>
    </r>
    <rPh sb="0" eb="2">
      <t>ゲツガク</t>
    </rPh>
    <rPh sb="2" eb="4">
      <t>チンギン</t>
    </rPh>
    <rPh sb="4" eb="6">
      <t>ヨウケン</t>
    </rPh>
    <rPh sb="8" eb="9">
      <t>ミ</t>
    </rPh>
    <phoneticPr fontId="12"/>
  </si>
  <si>
    <r>
      <t>任用要件・賃金体系の整備等、研修の実施等</t>
    </r>
    <rPh sb="0" eb="2">
      <t>ニンヨウ</t>
    </rPh>
    <rPh sb="2" eb="4">
      <t>ヨウケン</t>
    </rPh>
    <rPh sb="5" eb="7">
      <t>チンギン</t>
    </rPh>
    <rPh sb="7" eb="9">
      <t>タイケイ</t>
    </rPh>
    <rPh sb="10" eb="12">
      <t>セイビ</t>
    </rPh>
    <rPh sb="12" eb="13">
      <t>トウ</t>
    </rPh>
    <phoneticPr fontId="12"/>
  </si>
  <si>
    <r>
      <t>昇給の仕組みの
整備等</t>
    </r>
    <phoneticPr fontId="12"/>
  </si>
  <si>
    <r>
      <t>改善後の賃金要件</t>
    </r>
    <r>
      <rPr>
        <rFont val="ＭＳ Ｐゴシック"/>
        <charset val="128"/>
        <family val="3"/>
        <color rgb="FF000000"/>
        <sz val="11"/>
      </rPr>
      <t>（年額440万円以上）</t>
    </r>
    <r>
      <rPr>
        <rFont val="ＭＳ Ｐゴシック"/>
        <charset val="128"/>
        <family val="3"/>
        <color rgb="FF000000"/>
        <sz val="14"/>
      </rPr>
      <t>を満たす職員数を記載</t>
    </r>
    <phoneticPr fontId="12"/>
  </si>
  <si>
    <r>
      <t>改善後の
賃金要件を
満たす職員は
０人であって、
令和８年度
特例要件
は満たす／誓約する</t>
    </r>
    <rPh sb="42" eb="44">
      <t>セイヤク</t>
    </rPh>
    <phoneticPr fontId="12"/>
  </si>
  <si>
    <r>
      <t>介護福祉士等の配置要件の状況が分かる加算の算定状況</t>
    </r>
    <rPh sb="5" eb="6">
      <t>トウ</t>
    </rPh>
    <rPh sb="9" eb="11">
      <t>ヨウケン</t>
    </rPh>
    <rPh sb="12" eb="14">
      <t>ジョウキョウ</t>
    </rPh>
    <rPh sb="15" eb="16">
      <t>ワ</t>
    </rPh>
    <phoneticPr fontId="12"/>
  </si>
  <si>
    <r>
      <t>生産性向上や協働化に係る取組を実施</t>
    </r>
    <rPh sb="15" eb="17">
      <t>ジッシ</t>
    </rPh>
    <phoneticPr fontId="12"/>
  </si>
  <si>
    <r>
      <t>記入上の注意</t>
    </r>
    <rPh sb="0" eb="2">
      <t>キニュウ</t>
    </rPh>
    <rPh sb="2" eb="3">
      <t>ジョウ</t>
    </rPh>
    <rPh sb="4" eb="6">
      <t>チュウイ</t>
    </rPh>
    <phoneticPr fontId="12"/>
  </si>
  <si>
    <r>
      <t>処遇改善加算対象サービス</t>
    </r>
    <rPh sb="0" eb="4">
      <t>ショグウカイゼン</t>
    </rPh>
    <rPh sb="4" eb="6">
      <t>カサン</t>
    </rPh>
    <rPh sb="6" eb="8">
      <t>タイショウ</t>
    </rPh>
    <phoneticPr fontId="12"/>
  </si>
  <si>
    <r>
      <t>「算定する処遇改善加算の区分」の色付け用（入力要否の判定用）</t>
    </r>
    <rPh sb="1" eb="3">
      <t>サンテイ</t>
    </rPh>
    <rPh sb="12" eb="14">
      <t>クブン</t>
    </rPh>
    <rPh sb="16" eb="17">
      <t>イロ</t>
    </rPh>
    <rPh sb="17" eb="18">
      <t>ヅ</t>
    </rPh>
    <rPh sb="19" eb="20">
      <t>ヨウ</t>
    </rPh>
    <rPh sb="21" eb="23">
      <t>ニュウリョク</t>
    </rPh>
    <rPh sb="23" eb="25">
      <t>ヨウヒ</t>
    </rPh>
    <rPh sb="26" eb="29">
      <t>ハンテイヨウ</t>
    </rPh>
    <phoneticPr fontId="12"/>
  </si>
  <si>
    <r>
      <t>①の記入状況チェック</t>
    </r>
    <rPh sb="2" eb="4">
      <t>キニュウ</t>
    </rPh>
    <rPh sb="4" eb="6">
      <t>ジョウキョウ</t>
    </rPh>
    <phoneticPr fontId="12"/>
  </si>
  <si>
    <r>
      <t>②・③の記入状況チェック</t>
    </r>
    <rPh sb="4" eb="6">
      <t>キニュウ</t>
    </rPh>
    <rPh sb="6" eb="8">
      <t>ジョウキョウ</t>
    </rPh>
    <phoneticPr fontId="12"/>
  </si>
  <si>
    <r>
      <t>④の色付け用（入力要否の判定用）</t>
    </r>
    <rPh sb="2" eb="3">
      <t>イロ</t>
    </rPh>
    <rPh sb="3" eb="4">
      <t>ヅ</t>
    </rPh>
    <rPh sb="5" eb="6">
      <t>ヨウ</t>
    </rPh>
    <rPh sb="7" eb="9">
      <t>ニュウリョク</t>
    </rPh>
    <rPh sb="9" eb="11">
      <t>ヨウヒ</t>
    </rPh>
    <rPh sb="12" eb="15">
      <t>ハンテイヨウ</t>
    </rPh>
    <phoneticPr fontId="12"/>
  </si>
  <si>
    <r>
      <t>④の記入状況チェック</t>
    </r>
    <rPh sb="2" eb="4">
      <t>キニュウ</t>
    </rPh>
    <rPh sb="4" eb="6">
      <t>ジョウキョウ</t>
    </rPh>
    <phoneticPr fontId="12"/>
  </si>
  <si>
    <r>
      <t>⑤処遇改善加算ⅠまたはⅡを算定の届け出ているか</t>
    </r>
    <rPh sb="1" eb="3">
      <t>ショグウ</t>
    </rPh>
    <rPh sb="3" eb="5">
      <t>カイゼン</t>
    </rPh>
    <rPh sb="5" eb="7">
      <t>カサン</t>
    </rPh>
    <rPh sb="13" eb="15">
      <t>サンテイ</t>
    </rPh>
    <rPh sb="16" eb="17">
      <t>トド</t>
    </rPh>
    <rPh sb="18" eb="19">
      <t>デ</t>
    </rPh>
    <phoneticPr fontId="12"/>
  </si>
  <si>
    <r>
      <t>⑤の必要数チェック（併設の場合０）</t>
    </r>
    <rPh sb="2" eb="4">
      <t>ヒツヨウ</t>
    </rPh>
    <rPh sb="4" eb="5">
      <t>スウ</t>
    </rPh>
    <rPh sb="10" eb="12">
      <t>ヘイセツ</t>
    </rPh>
    <rPh sb="13" eb="15">
      <t>バアイ</t>
    </rPh>
    <phoneticPr fontId="12"/>
  </si>
  <si>
    <r>
      <t>⑤の色付け用（入力要否の判定用）※令和８年度特例要件</t>
    </r>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</si>
  <si>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r>
      <t>⑤の記入状況チェック</t>
    </r>
    <rPh sb="2" eb="4">
      <t>キニュウ</t>
    </rPh>
    <rPh sb="4" eb="6">
      <t>ジョウキョウ</t>
    </rPh>
    <phoneticPr fontId="12"/>
  </si>
  <si>
    <r>
      <t>⑥関数用サービスコード</t>
    </r>
    <rPh sb="1" eb="3">
      <t>カンスウ</t>
    </rPh>
    <rPh sb="3" eb="4">
      <t>ヨウ</t>
    </rPh>
    <phoneticPr fontId="12"/>
  </si>
  <si>
    <r>
      <t>⑥の色付け用（入力要否の判定用）</t>
    </r>
    <rPh sb="2" eb="3">
      <t>イロ</t>
    </rPh>
    <rPh sb="3" eb="4">
      <t>ヅ</t>
    </rPh>
    <rPh sb="5" eb="6">
      <t>ヨウ</t>
    </rPh>
    <rPh sb="7" eb="9">
      <t>ニュウリョク</t>
    </rPh>
    <rPh sb="9" eb="11">
      <t>ヨウヒ</t>
    </rPh>
    <rPh sb="12" eb="15">
      <t>ハンテイヨウ</t>
    </rPh>
    <phoneticPr fontId="12"/>
  </si>
  <si>
    <r>
      <t>⑥の記入状況チェック</t>
    </r>
    <rPh sb="2" eb="4">
      <t>キニュウ</t>
    </rPh>
    <rPh sb="4" eb="6">
      <t>ジョウキョウ</t>
    </rPh>
    <phoneticPr fontId="12"/>
  </si>
  <si>
    <r>
      <t>⑦関数用サービスコード</t>
    </r>
    <rPh sb="1" eb="3">
      <t>カンスウ</t>
    </rPh>
    <rPh sb="3" eb="4">
      <t>ヨウ</t>
    </rPh>
    <phoneticPr fontId="12"/>
  </si>
  <si>
    <r>
      <t>⑦の色付け用（入力要否の判定用）</t>
    </r>
    <rPh sb="2" eb="3">
      <t>イロ</t>
    </rPh>
    <rPh sb="3" eb="4">
      <t>ヅ</t>
    </rPh>
    <rPh sb="5" eb="6">
      <t>ヨウ</t>
    </rPh>
    <rPh sb="7" eb="9">
      <t>ニュウリョク</t>
    </rPh>
    <rPh sb="9" eb="11">
      <t>ヨウヒ</t>
    </rPh>
    <rPh sb="12" eb="15">
      <t>ハンテイヨウ</t>
    </rPh>
    <phoneticPr fontId="12"/>
  </si>
  <si>
    <r>
      <t>⑦の記入状況チェック</t>
    </r>
    <rPh sb="2" eb="4">
      <t>キニュウ</t>
    </rPh>
    <rPh sb="4" eb="6">
      <t>ジョウキョウ</t>
    </rPh>
    <phoneticPr fontId="12"/>
  </si>
  <si>
    <r>
      <t>特例要件上の○の処理</t>
    </r>
    <rPh sb="0" eb="2">
      <t>トクレイ</t>
    </rPh>
    <rPh sb="2" eb="4">
      <t>ヨウケン</t>
    </rPh>
    <rPh sb="4" eb="5">
      <t>ウエ</t>
    </rPh>
    <rPh sb="8" eb="10">
      <t>ショリ</t>
    </rPh>
    <phoneticPr fontId="12"/>
  </si>
  <si>
    <r>
      <t>（指定権者ソート用）</t>
    </r>
    <rPh sb="1" eb="5">
      <t>シテイケンジャ</t>
    </rPh>
    <phoneticPr fontId="12"/>
  </si>
  <si>
    <r>
      <t>特例要件全体の判定用</t>
    </r>
    <phoneticPr fontId="12"/>
  </si>
  <si>
    <r>
      <t>キャリアパス要件Ⅳその他判定</t>
    </r>
    <rPh sb="6" eb="8">
      <t>ヨウケン</t>
    </rPh>
    <rPh sb="11" eb="12">
      <t>タ</t>
    </rPh>
    <rPh sb="12" eb="14">
      <t>ハンテイ</t>
    </rPh>
    <phoneticPr fontId="12"/>
  </si>
  <si>
    <r>
      <t>年</t>
    </r>
    <phoneticPr fontId="12"/>
  </si>
  <si>
    <r>
      <t>月～令和</t>
    </r>
    <rPh sb="0" eb="1">
      <t>ツキ</t>
    </rPh>
    <rPh sb="2" eb="4">
      <t>レイワ</t>
    </rPh>
    <phoneticPr fontId="12"/>
  </si>
  <si>
    <r>
      <t>月</t>
    </r>
    <rPh sb="0" eb="1">
      <t>ツキ</t>
    </rPh>
    <phoneticPr fontId="12"/>
  </si>
  <si>
    <r>
      <t>（</t>
    </r>
    <phoneticPr fontId="12"/>
  </si>
  <si>
    <r>
      <t>ヶ月）</t>
    </r>
    <rPh sb="1" eb="2">
      <t>ゲツ</t>
    </rPh>
    <phoneticPr fontId="12"/>
  </si>
  <si>
    <r>
      <t>別紙様式２－３（個票（６月以降））</t>
    </r>
    <rPh sb="0" eb="2">
      <t>ベッシ</t>
    </rPh>
    <rPh sb="2" eb="4">
      <t>ヨウシキ</t>
    </rPh>
    <rPh sb="8" eb="10">
      <t>コヒョウ</t>
    </rPh>
    <rPh sb="12" eb="13">
      <t>ガツ</t>
    </rPh>
    <rPh sb="13" eb="15">
      <t>イコウ</t>
    </rPh>
    <phoneticPr fontId="12"/>
  </si>
  <si>
    <r>
      <t>合計</t>
    </r>
    <rPh sb="0" eb="2">
      <t>ゴウケイ</t>
    </rPh>
    <phoneticPr fontId="12"/>
  </si>
  <si>
    <r>
      <t>全サービス</t>
    </r>
    <rPh sb="0" eb="1">
      <t>ゼン</t>
    </rPh>
    <phoneticPr fontId="12"/>
  </si>
  <si>
    <r>
      <rPr>
        <rFont val="ＭＳ Ｐゴシック"/>
        <charset val="128"/>
        <family val="3"/>
        <color rgb="FF000000"/>
        <sz val="11"/>
      </rPr>
      <t>従来から処遇改善加算の対象となっていたサービス</t>
    </r>
    <rPh sb="0" eb="2">
      <t>ジュウライ</t>
    </rPh>
    <rPh sb="4" eb="8">
      <t>ショグウカイゼン</t>
    </rPh>
    <rPh sb="8" eb="10">
      <t>カサン</t>
    </rPh>
    <rPh sb="11" eb="13">
      <t>タイショウ</t>
    </rPh>
    <phoneticPr fontId="12"/>
  </si>
  <si>
    <r>
      <t>令和８年６月</t>
    </r>
    <r>
      <rPr>
        <rFont val="ＭＳ Ｐゴシック"/>
        <charset val="128"/>
        <family val="3"/>
        <color rgb="FF000000"/>
        <sz val="11"/>
      </rPr>
      <t>から新たに処遇改善加算の対象となるサービス</t>
    </r>
    <rPh sb="5" eb="6">
      <t>ガツ</t>
    </rPh>
    <rPh sb="8" eb="9">
      <t>アラ</t>
    </rPh>
    <phoneticPr fontId="12"/>
  </si>
  <si>
    <r>
      <t>令和８年６月以降に
算定する処遇改善加算の区分</t>
    </r>
    <rPh sb="0" eb="2">
      <t>レイワ</t>
    </rPh>
    <rPh sb="3" eb="4">
      <t>ネン</t>
    </rPh>
    <rPh sb="5" eb="6">
      <t>ガツ</t>
    </rPh>
    <rPh sb="6" eb="8">
      <t>イコウ</t>
    </rPh>
    <rPh sb="10" eb="12">
      <t>サンテイ</t>
    </rPh>
    <rPh sb="21" eb="23">
      <t>クブン</t>
    </rPh>
    <phoneticPr fontId="12"/>
  </si>
  <si>
    <r>
      <t>算定対象月
(d)
※通常は令和８年６月から令和９年３月</t>
    </r>
    <rPh sb="0" eb="2">
      <t>サンテイ</t>
    </rPh>
    <rPh sb="2" eb="4">
      <t>タイショウ</t>
    </rPh>
    <rPh sb="4" eb="5">
      <t>ツキ</t>
    </rPh>
    <rPh sb="16" eb="18">
      <t>レイワ</t>
    </rPh>
    <rPh sb="19" eb="20">
      <t>ネン</t>
    </rPh>
    <rPh sb="24" eb="26">
      <t>レイワ</t>
    </rPh>
    <rPh sb="27" eb="28">
      <t>ネン</t>
    </rPh>
    <rPh sb="29" eb="30">
      <t>ツキ</t>
    </rPh>
    <phoneticPr fontId="12"/>
  </si>
  <si>
    <r>
      <t>４、５月時点の処遇改善加算対象サービス</t>
    </r>
    <rPh sb="3" eb="4">
      <t>ガツ</t>
    </rPh>
    <rPh sb="4" eb="6">
      <t>ジテン</t>
    </rPh>
    <phoneticPr fontId="12"/>
  </si>
  <si>
    <r>
      <t>②・③の選択肢</t>
    </r>
    <rPh sb="4" eb="7">
      <t>センタクシ</t>
    </rPh>
    <phoneticPr fontId="12"/>
  </si>
  <si>
    <r>
      <t>⑤の記入状況チェック</t>
    </r>
    <phoneticPr fontId="12"/>
  </si>
  <si>
    <r>
      <t>特例要件不要の場合の色消し</t>
    </r>
    <rPh sb="0" eb="2">
      <t>トクレイ</t>
    </rPh>
    <rPh sb="2" eb="4">
      <t>ヨウケン</t>
    </rPh>
    <rPh sb="4" eb="6">
      <t>フヨウ</t>
    </rPh>
    <rPh sb="7" eb="9">
      <t>バアイ</t>
    </rPh>
    <rPh sb="10" eb="12">
      <t>イロケ</t>
    </rPh>
    <phoneticPr fontId="12"/>
  </si>
  <si>
    <r>
      <t>新規対象サービスの特例要件判定</t>
    </r>
    <rPh sb="0" eb="2">
      <t>シンキ</t>
    </rPh>
    <rPh sb="2" eb="4">
      <t>タイショウ</t>
    </rPh>
    <rPh sb="9" eb="11">
      <t>トクレイ</t>
    </rPh>
    <rPh sb="11" eb="13">
      <t>ヨウケン</t>
    </rPh>
    <rPh sb="13" eb="15">
      <t>ハンテイ</t>
    </rPh>
    <phoneticPr fontId="12"/>
  </si>
  <si>
    <r>
      <t>訪問看護特例要件入力チェック</t>
    </r>
    <rPh sb="0" eb="2">
      <t>ホウモン</t>
    </rPh>
    <rPh sb="2" eb="4">
      <t>カンゴ</t>
    </rPh>
    <rPh sb="4" eb="6">
      <t>トクレイ</t>
    </rPh>
    <rPh sb="6" eb="8">
      <t>ヨウケン</t>
    </rPh>
    <rPh sb="8" eb="10">
      <t>ニュウリョク</t>
    </rPh>
    <phoneticPr fontId="12"/>
  </si>
  <si>
    <r>
      <t>特例要件全体の判定用</t>
    </r>
    <rPh sb="0" eb="2">
      <t>トクレイ</t>
    </rPh>
    <rPh sb="2" eb="4">
      <t>ヨウケン</t>
    </rPh>
    <rPh sb="4" eb="6">
      <t>ゼンタイ</t>
    </rPh>
    <rPh sb="7" eb="9">
      <t>ハンテイ</t>
    </rPh>
    <rPh sb="9" eb="10">
      <t>ヨウ</t>
    </rPh>
    <phoneticPr fontId="12"/>
  </si>
  <si>
    <r>
      <t>参考１ （ア）・（イ）（任用要件・賃金体系の整備等、研修の実施等）の概要</t>
    </r>
    <rPh sb="0" eb="2">
      <t>サンコウ</t>
    </rPh>
    <rPh sb="34" eb="36">
      <t>ガイヨウ</t>
    </rPh>
    <phoneticPr fontId="12"/>
  </si>
  <si>
    <r>
      <t>（ア）任用要件・賃金体系の整備等</t>
    </r>
    <rPh sb="3" eb="5">
      <t>ニンヨウ</t>
    </rPh>
    <rPh sb="5" eb="7">
      <t>ヨウケン</t>
    </rPh>
    <phoneticPr fontId="12"/>
  </si>
  <si>
    <r>
      <t>基準を満たしている又は遅くとも実績報告書の提出までに次の一から三までのすべての基準を満たす。</t>
    </r>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</si>
  <si>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r>
      <t>一</t>
    </r>
    <rPh sb="0" eb="1">
      <t>イチ</t>
    </rPh>
    <phoneticPr fontId="12"/>
  </si>
  <si>
    <r>
      <t>職員の任用における職位、職責又は職務内容等の要件を定めている。</t>
    </r>
    <rPh sb="0" eb="2">
      <t>ショクイン</t>
    </rPh>
    <rPh sb="3" eb="5">
      <t>ニンヨウ</t>
    </rPh>
    <phoneticPr fontId="12"/>
  </si>
  <si>
    <r>
      <t>二</t>
    </r>
    <rPh sb="0" eb="1">
      <t>ニ</t>
    </rPh>
    <phoneticPr fontId="12"/>
  </si>
  <si>
    <r>
      <t>二に掲げる職位、職責又は職務内容等に応じた賃金体系を定めている。</t>
    </r>
    <rPh sb="0" eb="1">
      <t>ニ</t>
    </rPh>
    <rPh sb="2" eb="3">
      <t>カカ</t>
    </rPh>
    <phoneticPr fontId="12"/>
  </si>
  <si>
    <r>
      <t>三</t>
    </r>
    <rPh sb="0" eb="1">
      <t>サン</t>
    </rPh>
    <phoneticPr fontId="12"/>
  </si>
  <si>
    <r>
      <t>一及び二について、就業規則等の明確な根拠規定を書面で整備し、全ての職員に周知している。</t>
    </r>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</si>
  <si>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r>
      <t>（イ）研修の実施等</t>
    </r>
    <rPh sb="3" eb="5">
      <t>ケンシュウ</t>
    </rPh>
    <rPh sb="6" eb="8">
      <t>ジッシ</t>
    </rPh>
    <phoneticPr fontId="12"/>
  </si>
  <si>
    <r>
      <t>基準を満たしている又は遅くとも実績報告書の提出までに次の一と二の両方の基準を満たす。</t>
    </r>
    <rPh sb="0" eb="2">
      <t>キジュン</t>
    </rPh>
    <rPh sb="3" eb="4">
      <t>ミ</t>
    </rPh>
    <rPh sb="9" eb="10">
      <t>マタ</t>
    </rPh>
    <rPh sb="28" eb="29">
      <t>イチ</t>
    </rPh>
    <rPh sb="30" eb="31">
      <t>ニ</t>
    </rPh>
    <rPh sb="32" eb="34">
      <t>リョウホウ</t>
    </rPh>
    <rPh sb="35" eb="37">
      <t>キジュン</t>
    </rPh>
    <phoneticPr fontId="12"/>
  </si>
  <si>
    <r>
      <t>一</t>
    </r>
    <phoneticPr fontId="12"/>
  </si>
  <si>
    <r>
      <t>職員の職務内容等を踏まえ、職員と意見交換しながら、資質向上の目標及びa.・b.のうち少なくともいずれかに関する具体的な計画を策定し、研修の実施又は研修の機会を確保している。</t>
    </r>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</si>
  <si>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r>
      <t>一の実現のための具体的な取組内容</t>
    </r>
    <rPh sb="0" eb="1">
      <t>イチ</t>
    </rPh>
    <rPh sb="14" eb="16">
      <t>ナイヨウ</t>
    </rPh>
    <phoneticPr fontId="12"/>
  </si>
  <si>
    <r>
      <t>a.</t>
    </r>
    <phoneticPr fontId="12"/>
  </si>
  <si>
    <r>
      <t>資質向上のための計画に沿って、研修機会の提供又は技術指導等を実施するとともに、職員の能力評価を行う。</t>
    </r>
    <phoneticPr fontId="12"/>
  </si>
  <si>
    <r>
      <t>b.</t>
    </r>
    <phoneticPr fontId="12"/>
  </si>
  <si>
    <r>
      <t>資格取得のための支援の実施</t>
    </r>
    <rPh sb="0" eb="2">
      <t>シカク</t>
    </rPh>
    <rPh sb="2" eb="4">
      <t>シュトク</t>
    </rPh>
    <rPh sb="8" eb="10">
      <t>シエン</t>
    </rPh>
    <rPh sb="11" eb="13">
      <t>ジッシ</t>
    </rPh>
    <phoneticPr fontId="12"/>
  </si>
  <si>
    <r>
      <t>二</t>
    </r>
    <phoneticPr fontId="12"/>
  </si>
  <si>
    <r>
      <t>一について、全ての職員に周知している。</t>
    </r>
    <rPh sb="6" eb="7">
      <t>スベ</t>
    </rPh>
    <phoneticPr fontId="12"/>
  </si>
  <si>
    <r>
      <t>参考２　キャリアパス・賃金規程例（小規模事業所用）</t>
    </r>
    <rPh sb="0" eb="2">
      <t>サンコウ</t>
    </rPh>
    <rPh sb="11" eb="13">
      <t>チンギン</t>
    </rPh>
    <rPh sb="13" eb="15">
      <t>キテイ</t>
    </rPh>
    <rPh sb="15" eb="16">
      <t>レイ</t>
    </rPh>
    <rPh sb="17" eb="20">
      <t>ショウキボ</t>
    </rPh>
    <rPh sb="20" eb="23">
      <t>ジギョウショ</t>
    </rPh>
    <rPh sb="23" eb="24">
      <t>ヨウ</t>
    </rPh>
    <phoneticPr fontId="57"/>
  </si>
  <si>
    <r>
      <t>例：訪問系（簡易版）</t>
    </r>
    <rPh sb="0" eb="1">
      <t xml:space="preserve">レイ </t>
    </rPh>
    <rPh sb="2" eb="5">
      <t>カンイバン</t>
    </rPh>
    <phoneticPr fontId="57"/>
  </si>
  <si>
    <r>
      <t>職位・役職</t>
    </r>
    <rPh sb="0" eb="2">
      <t>ショクイ</t>
    </rPh>
    <rPh sb="3" eb="5">
      <t>ヤクショク</t>
    </rPh>
    <phoneticPr fontId="12"/>
  </si>
  <si>
    <r>
      <t>職責</t>
    </r>
    <rPh sb="0" eb="2">
      <t>ショクセキ</t>
    </rPh>
    <phoneticPr fontId="12"/>
  </si>
  <si>
    <r>
      <t>任用要件</t>
    </r>
    <rPh sb="0" eb="2">
      <t>ニンヨウ</t>
    </rPh>
    <rPh sb="2" eb="4">
      <t>ヨウケン</t>
    </rPh>
    <phoneticPr fontId="12"/>
  </si>
  <si>
    <r>
      <t>給与
（常勤・月給）</t>
    </r>
    <rPh sb="7" eb="9">
      <t>ゲッキュウ</t>
    </rPh>
    <phoneticPr fontId="57"/>
  </si>
  <si>
    <r>
      <t>給与
（非常勤・時給）</t>
    </r>
    <rPh sb="0" eb="2">
      <t>キュウヨ</t>
    </rPh>
    <rPh sb="4" eb="7">
      <t>ヒジョウキン</t>
    </rPh>
    <rPh sb="8" eb="10">
      <t>ジキュウ</t>
    </rPh>
    <phoneticPr fontId="12"/>
  </si>
  <si>
    <r>
      <t>上級
（主任）</t>
    </r>
    <rPh sb="0" eb="2">
      <t>ジョウキュウ</t>
    </rPh>
    <rPh sb="4" eb="6">
      <t>シュニン</t>
    </rPh>
    <phoneticPr fontId="12"/>
  </si>
  <si>
    <r>
      <t>高度な業務の遂行
他の従業員への指導</t>
    </r>
    <rPh sb="0" eb="2">
      <t>コウド</t>
    </rPh>
    <rPh sb="6" eb="8">
      <t>スイコウ</t>
    </rPh>
    <phoneticPr fontId="12"/>
  </si>
  <si>
    <r>
      <t>●年以上</t>
    </r>
    <phoneticPr fontId="12"/>
  </si>
  <si>
    <r>
      <t>常勤（月給）
・基本給 ●●●円～
・経験手当 ＋●●円
・役職手当 ＋●●円</t>
    </r>
    <rPh sb="0" eb="2">
      <t>ジョウキン</t>
    </rPh>
    <rPh sb="19" eb="21">
      <t>ケイケン</t>
    </rPh>
    <rPh sb="38" eb="39">
      <t>エン</t>
    </rPh>
    <phoneticPr fontId="12"/>
  </si>
  <si>
    <r>
      <t>非常勤（時給）
・●●　円
・経験手当 ＋●●円</t>
    </r>
    <phoneticPr fontId="12"/>
  </si>
  <si>
    <r>
      <t>中級</t>
    </r>
    <rPh sb="0" eb="2">
      <t>チュウキュウ</t>
    </rPh>
    <phoneticPr fontId="12"/>
  </si>
  <si>
    <r>
      <t>通常の介護業務
他の従業員への助言</t>
    </r>
    <rPh sb="3" eb="5">
      <t>カイゴ</t>
    </rPh>
    <phoneticPr fontId="12"/>
  </si>
  <si>
    <r>
      <t>●年以上</t>
    </r>
    <rPh sb="1" eb="2">
      <t>ネン</t>
    </rPh>
    <rPh sb="2" eb="4">
      <t>イジョウ</t>
    </rPh>
    <phoneticPr fontId="12"/>
  </si>
  <si>
    <r>
      <t>常勤（月給）
・基本給 ●●●円～
・資格手当 ＋●●円</t>
    </r>
    <rPh sb="0" eb="2">
      <t>ジョウキン</t>
    </rPh>
    <rPh sb="19" eb="21">
      <t>シカク</t>
    </rPh>
    <phoneticPr fontId="12"/>
  </si>
  <si>
    <r>
      <t>非常勤（時給）
・</t>
    </r>
    <r>
      <rPr>
        <rFont val="Segoe UI Symbol"/>
        <family val="3"/>
        <color rgb="FF000000"/>
        <sz val="20"/>
      </rPr>
      <t>●●</t>
    </r>
    <r>
      <rPr>
        <rFont val="ＭＳ ゴシック"/>
        <charset val="128"/>
        <family val="3"/>
        <color rgb="FF000000"/>
        <sz val="20"/>
      </rPr>
      <t>　円</t>
    </r>
    <r>
      <rPr>
        <rFont val="ＭＳゴシック"/>
        <family val="3"/>
        <color rgb="FF000000"/>
        <sz val="20"/>
      </rPr>
      <t xml:space="preserve">
</t>
    </r>
    <r>
      <rPr>
        <rFont val="ＭＳ ゴシック"/>
        <charset val="128"/>
        <family val="3"/>
        <color rgb="FF000000"/>
        <sz val="20"/>
      </rPr>
      <t>・資格手当</t>
    </r>
    <r>
      <rPr>
        <rFont val="ＭＳゴシック"/>
        <family val="3"/>
        <color rgb="FF000000"/>
        <sz val="20"/>
      </rPr>
      <t xml:space="preserve"> </t>
    </r>
    <r>
      <rPr>
        <rFont val="ＭＳ ゴシック"/>
        <charset val="128"/>
        <family val="3"/>
        <color rgb="FF000000"/>
        <sz val="20"/>
      </rPr>
      <t>＋</t>
    </r>
    <r>
      <rPr>
        <rFont val="Segoe UI Symbol"/>
        <family val="3"/>
        <color rgb="FF000000"/>
        <sz val="20"/>
      </rPr>
      <t>●●</t>
    </r>
    <r>
      <rPr>
        <rFont val="ＭＳ ゴシック"/>
        <charset val="128"/>
        <family val="3"/>
        <color rgb="FF000000"/>
        <sz val="20"/>
      </rPr>
      <t>円</t>
    </r>
    <phoneticPr fontId="57"/>
  </si>
  <si>
    <r>
      <t>初級</t>
    </r>
    <rPh sb="0" eb="2">
      <t>ショキュウ</t>
    </rPh>
    <phoneticPr fontId="12"/>
  </si>
  <si>
    <r>
      <t>通常の介護業務</t>
    </r>
    <rPh sb="3" eb="5">
      <t>カイゴ</t>
    </rPh>
    <phoneticPr fontId="12"/>
  </si>
  <si>
    <r>
      <t>入社時～</t>
    </r>
    <rPh sb="2" eb="3">
      <t>ジ</t>
    </rPh>
    <phoneticPr fontId="12"/>
  </si>
  <si>
    <r>
      <t>常勤（月給）
・基本給 ●●●円～
・資格手当 ＋●●円</t>
    </r>
    <rPh sb="0" eb="2">
      <t>ジョウキン</t>
    </rPh>
    <rPh sb="19" eb="21">
      <t>シカク</t>
    </rPh>
    <rPh sb="21" eb="23">
      <t>テアテ</t>
    </rPh>
    <rPh sb="27" eb="28">
      <t>エン</t>
    </rPh>
    <phoneticPr fontId="12"/>
  </si>
  <si>
    <r>
      <t>非常勤（時給）
・</t>
    </r>
    <r>
      <rPr>
        <rFont val="Segoe UI Symbol"/>
        <family val="3"/>
        <color rgb="FF000000"/>
        <sz val="20"/>
      </rPr>
      <t>●●</t>
    </r>
    <r>
      <rPr>
        <rFont val="ＭＳ ゴシック"/>
        <charset val="128"/>
        <family val="3"/>
        <color rgb="FF000000"/>
        <sz val="20"/>
      </rPr>
      <t>　円</t>
    </r>
    <r>
      <rPr>
        <rFont val="Calibri"/>
        <family val="3"/>
        <color rgb="FF000000"/>
        <sz val="20"/>
      </rPr>
      <t xml:space="preserve">
</t>
    </r>
    <r>
      <rPr>
        <rFont val="ＭＳ ゴシック"/>
        <charset val="128"/>
        <family val="3"/>
        <color rgb="FF000000"/>
        <sz val="20"/>
      </rPr>
      <t>・資格手当</t>
    </r>
    <r>
      <rPr>
        <rFont val="Calibri"/>
        <family val="3"/>
        <color rgb="FF000000"/>
        <sz val="20"/>
      </rPr>
      <t xml:space="preserve"> </t>
    </r>
    <r>
      <rPr>
        <rFont val="ＭＳ ゴシック"/>
        <charset val="128"/>
        <family val="3"/>
        <color rgb="FF000000"/>
        <sz val="20"/>
      </rPr>
      <t>＋</t>
    </r>
    <r>
      <rPr>
        <rFont val="Segoe UI Symbol"/>
        <family val="3"/>
        <color rgb="FF000000"/>
        <sz val="20"/>
      </rPr>
      <t>●●</t>
    </r>
    <r>
      <rPr>
        <rFont val="ＭＳ ゴシック"/>
        <charset val="128"/>
        <family val="3"/>
        <color rgb="FF000000"/>
        <sz val="20"/>
      </rPr>
      <t>円</t>
    </r>
    <phoneticPr fontId="57"/>
  </si>
  <si>
    <r>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</si>
  <si>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r>
      <t>（研修計画）</t>
    </r>
    <rPh sb="1" eb="3">
      <t>ケンシュウ</t>
    </rPh>
    <rPh sb="3" eb="5">
      <t>ケイカク</t>
    </rPh>
    <phoneticPr fontId="57"/>
  </si>
  <si>
    <r>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</si>
  <si>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r>
      <t>表１　交付率一覧</t>
    </r>
    <rPh sb="0" eb="1">
      <t>ヒョウ</t>
    </rPh>
    <rPh sb="3" eb="6">
      <t>コウフリツ</t>
    </rPh>
    <rPh sb="6" eb="8">
      <t>イチラン</t>
    </rPh>
    <phoneticPr fontId="12"/>
  </si>
  <si>
    <r>
      <t>表２　６月以降に算定可能な加算区分</t>
    </r>
    <rPh sb="0" eb="1">
      <t>ヒョウ</t>
    </rPh>
    <rPh sb="4" eb="5">
      <t>ガツ</t>
    </rPh>
    <rPh sb="5" eb="7">
      <t>イコウ</t>
    </rPh>
    <rPh sb="8" eb="10">
      <t>サンテイ</t>
    </rPh>
    <rPh sb="10" eb="12">
      <t>カノウ</t>
    </rPh>
    <rPh sb="13" eb="15">
      <t>カサン</t>
    </rPh>
    <rPh sb="15" eb="17">
      <t>クブン</t>
    </rPh>
    <phoneticPr fontId="12"/>
  </si>
  <si>
    <r>
      <t>表３　提出先一覧</t>
    </r>
    <rPh sb="0" eb="1">
      <t>ヒョウ</t>
    </rPh>
    <rPh sb="3" eb="5">
      <t>テイシュツ</t>
    </rPh>
    <rPh sb="5" eb="6">
      <t>サキ</t>
    </rPh>
    <rPh sb="6" eb="8">
      <t>イチラン</t>
    </rPh>
    <phoneticPr fontId="12"/>
  </si>
  <si>
    <r>
      <t>表４　事業所の所在地</t>
    </r>
    <rPh sb="0" eb="1">
      <t>ヒョウ</t>
    </rPh>
    <rPh sb="3" eb="6">
      <t>ジギョウショ</t>
    </rPh>
    <rPh sb="7" eb="10">
      <t>ショザイチ</t>
    </rPh>
    <phoneticPr fontId="12"/>
  </si>
  <si>
    <r>
      <t>表５　１単位あたりの単価</t>
    </r>
    <rPh sb="0" eb="1">
      <t>ヒョウ</t>
    </rPh>
    <rPh sb="4" eb="6">
      <t>タンイ</t>
    </rPh>
    <rPh sb="10" eb="12">
      <t>タンカ</t>
    </rPh>
    <phoneticPr fontId="12"/>
  </si>
  <si>
    <r>
      <t>表６　選択様式</t>
    </r>
    <rPh sb="0" eb="1">
      <t>ヒョウ</t>
    </rPh>
    <rPh sb="3" eb="5">
      <t>センタク</t>
    </rPh>
    <rPh sb="5" eb="7">
      <t>ヨウシキ</t>
    </rPh>
    <phoneticPr fontId="12"/>
  </si>
  <si>
    <r>
      <t>表８　選択様式（誓約簡略化）</t>
    </r>
    <rPh sb="0" eb="1">
      <t>ヒョウ</t>
    </rPh>
    <rPh sb="3" eb="5">
      <t>センタク</t>
    </rPh>
    <rPh sb="5" eb="7">
      <t>ヨウシキ</t>
    </rPh>
    <rPh sb="8" eb="10">
      <t>セイヤク</t>
    </rPh>
    <rPh sb="10" eb="12">
      <t>カンリャク</t>
    </rPh>
    <rPh sb="12" eb="13">
      <t>カ</t>
    </rPh>
    <phoneticPr fontId="12"/>
  </si>
  <si>
    <r>
      <t>表７　キャリアパス要件Ⅳ　規定人数集計対象外リスト</t>
    </r>
    <rPh sb="0" eb="1">
      <t>ヒョウ</t>
    </rPh>
    <rPh sb="9" eb="11">
      <t>ヨウケン</t>
    </rPh>
    <rPh sb="13" eb="15">
      <t>キテイ</t>
    </rPh>
    <rPh sb="15" eb="17">
      <t>ニンズウ</t>
    </rPh>
    <rPh sb="17" eb="19">
      <t>シュウケイ</t>
    </rPh>
    <rPh sb="19" eb="21">
      <t>タイショウ</t>
    </rPh>
    <rPh sb="21" eb="22">
      <t>ガイ</t>
    </rPh>
    <phoneticPr fontId="12"/>
  </si>
  <si>
    <r>
      <t>表８　キャリアパス要件Ⅴ（介護福祉士等の配置要件）</t>
    </r>
    <rPh sb="0" eb="1">
      <t>ヒョウ</t>
    </rPh>
    <rPh sb="9" eb="11">
      <t>ヨウケン</t>
    </rPh>
    <rPh sb="13" eb="18">
      <t>カイゴフクシシ</t>
    </rPh>
    <rPh sb="18" eb="19">
      <t>トウ</t>
    </rPh>
    <rPh sb="20" eb="22">
      <t>ハイチ</t>
    </rPh>
    <rPh sb="22" eb="24">
      <t>ヨウケン</t>
    </rPh>
    <phoneticPr fontId="12"/>
  </si>
  <si>
    <r>
      <t>表９　令和８年度特例要件</t>
    </r>
    <rPh sb="0" eb="1">
      <t>ヒョウ</t>
    </rPh>
    <rPh sb="3" eb="5">
      <t>レイワ</t>
    </rPh>
    <rPh sb="6" eb="8">
      <t>ネンド</t>
    </rPh>
    <rPh sb="8" eb="10">
      <t>トクレイ</t>
    </rPh>
    <rPh sb="10" eb="12">
      <t>ヨウケン</t>
    </rPh>
    <phoneticPr fontId="12"/>
  </si>
  <si>
    <r>
      <t>表10</t>
    </r>
    <rPh sb="0" eb="1">
      <t>ヒョウ</t>
    </rPh>
    <phoneticPr fontId="12"/>
  </si>
  <si>
    <r>
      <t>表11　選択様式</t>
    </r>
    <rPh sb="0" eb="1">
      <t>ヒョウ</t>
    </rPh>
    <rPh sb="4" eb="6">
      <t>センタク</t>
    </rPh>
    <rPh sb="6" eb="8">
      <t>ヨウシキ</t>
    </rPh>
    <phoneticPr fontId="12"/>
  </si>
  <si>
    <r>
      <t>サービス区分</t>
    </r>
    <phoneticPr fontId="12"/>
  </si>
  <si>
    <r>
      <t>コード値</t>
    </r>
    <rPh sb="3" eb="4">
      <t>チ</t>
    </rPh>
    <phoneticPr fontId="90"/>
  </si>
  <si>
    <r>
      <t>処遇改善加算　加算率（令和８年４月・５月）</t>
    </r>
    <rPh sb="0" eb="4">
      <t>ショグウカイゼン</t>
    </rPh>
    <rPh sb="4" eb="6">
      <t>カサン</t>
    </rPh>
    <rPh sb="7" eb="10">
      <t>カサンリツ</t>
    </rPh>
    <rPh sb="11" eb="13">
      <t>レイワ</t>
    </rPh>
    <rPh sb="14" eb="15">
      <t>ネン</t>
    </rPh>
    <rPh sb="16" eb="17">
      <t>ガツ</t>
    </rPh>
    <rPh sb="19" eb="20">
      <t>ガツ</t>
    </rPh>
    <phoneticPr fontId="12"/>
  </si>
  <si>
    <r>
      <t>処遇改善加算　加算率（令和８年６月以降）</t>
    </r>
    <rPh sb="0" eb="4">
      <t>ショグウカイゼン</t>
    </rPh>
    <rPh sb="4" eb="6">
      <t>カサン</t>
    </rPh>
    <rPh sb="7" eb="10">
      <t>カサンリツ</t>
    </rPh>
    <rPh sb="11" eb="13">
      <t>レイワ</t>
    </rPh>
    <rPh sb="14" eb="15">
      <t>ネン</t>
    </rPh>
    <rPh sb="16" eb="17">
      <t>ガツ</t>
    </rPh>
    <rPh sb="17" eb="19">
      <t>イコウ</t>
    </rPh>
    <phoneticPr fontId="12"/>
  </si>
  <si>
    <r>
      <t>処遇改善加算</t>
    </r>
    <rPh sb="0" eb="4">
      <t>ショグウカイゼン</t>
    </rPh>
    <rPh sb="4" eb="6">
      <t>カサン</t>
    </rPh>
    <phoneticPr fontId="12"/>
  </si>
  <si>
    <r>
      <t>分類</t>
    </r>
    <rPh sb="0" eb="2">
      <t>ブンルイ</t>
    </rPh>
    <phoneticPr fontId="12"/>
  </si>
  <si>
    <r>
      <t>４、５月時点の分類</t>
    </r>
    <rPh sb="3" eb="4">
      <t>ガツ</t>
    </rPh>
    <rPh sb="4" eb="6">
      <t>ジテン</t>
    </rPh>
    <rPh sb="7" eb="9">
      <t>ブンルイ</t>
    </rPh>
    <phoneticPr fontId="12"/>
  </si>
  <si>
    <r>
      <t>市区町村</t>
    </r>
    <rPh sb="0" eb="4">
      <t>シクチョウソン</t>
    </rPh>
    <phoneticPr fontId="12"/>
  </si>
  <si>
    <r>
      <t>級地</t>
    </r>
    <rPh sb="0" eb="2">
      <t>キュウチ</t>
    </rPh>
    <phoneticPr fontId="57"/>
  </si>
  <si>
    <r>
      <t>上乗せ割合</t>
    </r>
    <rPh sb="0" eb="2">
      <t>ウワノ</t>
    </rPh>
    <rPh sb="3" eb="5">
      <t>ワリアイ</t>
    </rPh>
    <phoneticPr fontId="57"/>
  </si>
  <si>
    <r>
      <t>市区町村</t>
    </r>
    <rPh sb="0" eb="4">
      <t>シクチョウソン</t>
    </rPh>
    <phoneticPr fontId="64"/>
  </si>
  <si>
    <r>
      <t>組み合わせ</t>
    </r>
    <rPh sb="0" eb="1">
      <t>ク</t>
    </rPh>
    <rPh sb="2" eb="3">
      <t>ア</t>
    </rPh>
    <phoneticPr fontId="12"/>
  </si>
  <si>
    <r>
      <t>介護サービス</t>
    </r>
    <rPh sb="0" eb="2">
      <t>カイゴ</t>
    </rPh>
    <phoneticPr fontId="57"/>
  </si>
  <si>
    <r>
      <t>人件費割合</t>
    </r>
    <rPh sb="0" eb="3">
      <t>ジンケンヒ</t>
    </rPh>
    <rPh sb="3" eb="5">
      <t>ワリアイ</t>
    </rPh>
    <phoneticPr fontId="57"/>
  </si>
  <si>
    <r>
      <t>チェックボックス</t>
    </r>
    <phoneticPr fontId="12"/>
  </si>
  <si>
    <r>
      <t>誓約</t>
    </r>
    <rPh sb="0" eb="2">
      <t>セイヤク</t>
    </rPh>
    <phoneticPr fontId="12"/>
  </si>
  <si>
    <r>
      <t>対象</t>
    </r>
    <rPh sb="0" eb="2">
      <t>タイショウ</t>
    </rPh>
    <phoneticPr fontId="12"/>
  </si>
  <si>
    <r>
      <t>介護福祉士等の配置要件</t>
    </r>
    <rPh sb="0" eb="5">
      <t>カイゴフクシシ</t>
    </rPh>
    <rPh sb="5" eb="6">
      <t>トウ</t>
    </rPh>
    <rPh sb="7" eb="9">
      <t>ハイチ</t>
    </rPh>
    <rPh sb="9" eb="11">
      <t>ヨウケン</t>
    </rPh>
    <phoneticPr fontId="12"/>
  </si>
  <si>
    <r>
      <t>要件</t>
    </r>
    <rPh sb="0" eb="2">
      <t>ヨウケン</t>
    </rPh>
    <phoneticPr fontId="12"/>
  </si>
  <si>
    <r>
      <t>○</t>
    </r>
    <phoneticPr fontId="12"/>
  </si>
  <si>
    <t>処遇改善加算Ⅰ</t>
  </si>
  <si>
    <t>処遇改善加算Ⅱ</t>
  </si>
  <si>
    <t>処遇改善加算Ⅲ</t>
  </si>
  <si>
    <t>処遇改善加算Ⅳ</t>
  </si>
  <si>
    <r>
      <t>処遇改善加算Ⅰイ</t>
    </r>
    <phoneticPr fontId="12"/>
  </si>
  <si>
    <r>
      <t>処遇改善加算Ⅰロ</t>
    </r>
    <phoneticPr fontId="12"/>
  </si>
  <si>
    <r>
      <t>処遇改善加算Ⅱイ</t>
    </r>
    <phoneticPr fontId="12"/>
  </si>
  <si>
    <r>
      <t>処遇改善加算Ⅱロ</t>
    </r>
    <phoneticPr fontId="12"/>
  </si>
  <si>
    <r>
      <t>処遇改善加算Ⅲ</t>
    </r>
    <phoneticPr fontId="12"/>
  </si>
  <si>
    <r>
      <t>処遇改善加算Ⅳ</t>
    </r>
    <phoneticPr fontId="12"/>
  </si>
  <si>
    <r>
      <t>処遇改善加算</t>
    </r>
    <rPh sb="0" eb="2">
      <t>ショグウ</t>
    </rPh>
    <rPh sb="2" eb="4">
      <t>カイゼン</t>
    </rPh>
    <rPh sb="4" eb="6">
      <t>カサン</t>
    </rPh>
    <phoneticPr fontId="12"/>
  </si>
  <si>
    <r>
      <t>加算対象</t>
    </r>
    <rPh sb="0" eb="2">
      <t>カサン</t>
    </rPh>
    <rPh sb="2" eb="4">
      <t>タイショウ</t>
    </rPh>
    <phoneticPr fontId="12"/>
  </si>
  <si>
    <r>
      <t>加算対象外</t>
    </r>
    <rPh sb="0" eb="2">
      <t>カサン</t>
    </rPh>
    <rPh sb="2" eb="5">
      <t>タイショウガイ</t>
    </rPh>
    <phoneticPr fontId="12"/>
  </si>
  <si>
    <r>
      <t>北海道</t>
    </r>
    <phoneticPr fontId="12"/>
  </si>
  <si>
    <t>札幌市</t>
  </si>
  <si>
    <r>
      <t>1級地</t>
    </r>
    <rPh sb="1" eb="3">
      <t>キュウチ</t>
    </rPh>
    <phoneticPr fontId="57"/>
  </si>
  <si>
    <r>
      <t>東京都</t>
    </r>
    <rPh sb="0" eb="2">
      <t>トウキョウ</t>
    </rPh>
    <rPh sb="2" eb="3">
      <t>ト</t>
    </rPh>
    <phoneticPr fontId="12"/>
  </si>
  <si>
    <r>
      <t>千代田区</t>
    </r>
    <rPh sb="0" eb="4">
      <t>チヨダク</t>
    </rPh>
    <phoneticPr fontId="3"/>
  </si>
  <si>
    <t>訪問介護</t>
  </si>
  <si>
    <r>
      <t>✓</t>
    </r>
    <phoneticPr fontId="12"/>
  </si>
  <si>
    <t>訪問介護Ⅴ</t>
  </si>
  <si>
    <r>
      <t>特定事業所加算Ⅰ</t>
    </r>
    <rPh sb="0" eb="7">
      <t>ト</t>
    </rPh>
    <phoneticPr fontId="2"/>
  </si>
  <si>
    <r>
      <t>特定事業所加算Ⅱ</t>
    </r>
    <rPh sb="0" eb="7">
      <t>ト</t>
    </rPh>
    <phoneticPr fontId="2"/>
  </si>
  <si>
    <t>訪問介護R8</t>
  </si>
  <si>
    <r>
      <t>ケアプランデータ連携システムを利用している</t>
    </r>
    <phoneticPr fontId="12"/>
  </si>
  <si>
    <r>
      <t>ケアプランデータ連携システムの利用を誓約</t>
    </r>
    <rPh sb="18" eb="20">
      <t>セイヤク</t>
    </rPh>
    <phoneticPr fontId="12"/>
  </si>
  <si>
    <r>
      <t>社会福祉連携推進法人に所属</t>
    </r>
    <rPh sb="11" eb="13">
      <t>ショゾク</t>
    </rPh>
    <phoneticPr fontId="12"/>
  </si>
  <si>
    <r>
      <t>11</t>
    </r>
    <phoneticPr fontId="90"/>
  </si>
  <si>
    <r>
      <t>その他</t>
    </r>
    <rPh sb="2" eb="3">
      <t>タ</t>
    </rPh>
    <phoneticPr fontId="12"/>
  </si>
  <si>
    <t>青森県</t>
  </si>
  <si>
    <t>函館市</t>
  </si>
  <si>
    <r>
      <t>中央区</t>
    </r>
    <rPh sb="0" eb="3">
      <t>チュウオウク</t>
    </rPh>
    <phoneticPr fontId="3"/>
  </si>
  <si>
    <t>夜間対応型訪問介護</t>
  </si>
  <si>
    <r>
      <t>夜間対応型訪問介護</t>
    </r>
    <phoneticPr fontId="12"/>
  </si>
  <si>
    <t>夜間対応型訪問介護Ⅴ</t>
  </si>
  <si>
    <r>
      <t>サービス提供体制強化加算Ⅰ</t>
    </r>
    <rPh sb="4" eb="8">
      <t>テイキョウ</t>
    </rPh>
    <rPh sb="8" eb="10">
      <t>キョウカ</t>
    </rPh>
    <rPh sb="10" eb="12">
      <t>カサン</t>
    </rPh>
    <phoneticPr fontId="2"/>
  </si>
  <si>
    <r>
      <t>サービス提供体制強化加算Ⅱ</t>
    </r>
    <rPh sb="4" eb="8">
      <t>テイキョウ</t>
    </rPh>
    <rPh sb="8" eb="10">
      <t>キョウカ</t>
    </rPh>
    <rPh sb="10" eb="12">
      <t>カサン</t>
    </rPh>
    <phoneticPr fontId="2"/>
  </si>
  <si>
    <t>夜間対応型訪問介護R8</t>
  </si>
  <si>
    <t>ケアプランデータ連携システムの利用を誓約</t>
  </si>
  <si>
    <r>
      <t>71</t>
    </r>
    <phoneticPr fontId="90"/>
  </si>
  <si>
    <t>岩手県</t>
  </si>
  <si>
    <t>小樽市</t>
  </si>
  <si>
    <r>
      <t>港区</t>
    </r>
    <rPh sb="0" eb="2">
      <t>ミナトク</t>
    </rPh>
    <phoneticPr fontId="3"/>
  </si>
  <si>
    <t>定期巡回･随時対応型訪問介護看護</t>
  </si>
  <si>
    <r>
      <t>定期巡回･随時対応型訪問介護看護</t>
    </r>
    <phoneticPr fontId="12"/>
  </si>
  <si>
    <t>定期巡回・随時対応型訪問介護看護Ⅴ</t>
  </si>
  <si>
    <t>定期巡回・随時対応型訪問介護看護R8</t>
  </si>
  <si>
    <r>
      <t>76</t>
    </r>
    <phoneticPr fontId="90"/>
  </si>
  <si>
    <t>宮城県</t>
  </si>
  <si>
    <t>旭川市</t>
  </si>
  <si>
    <r>
      <t>新宿区</t>
    </r>
    <rPh sb="0" eb="3">
      <t>シンジュクク</t>
    </rPh>
    <phoneticPr fontId="3"/>
  </si>
  <si>
    <r>
      <t>訪問入浴介護</t>
    </r>
    <phoneticPr fontId="12"/>
  </si>
  <si>
    <t>訪問入浴介護Ⅴ</t>
  </si>
  <si>
    <t>訪問入浴介護R8</t>
  </si>
  <si>
    <r>
      <t>令和８年度特例要件を満たす</t>
    </r>
    <rPh sb="0" eb="2">
      <t>レイワ</t>
    </rPh>
    <rPh sb="3" eb="5">
      <t>ネンド</t>
    </rPh>
    <rPh sb="5" eb="7">
      <t>トクレイ</t>
    </rPh>
    <rPh sb="7" eb="9">
      <t>ヨウケン</t>
    </rPh>
    <rPh sb="10" eb="11">
      <t>ミ</t>
    </rPh>
    <phoneticPr fontId="12"/>
  </si>
  <si>
    <r>
      <t>12</t>
    </r>
    <phoneticPr fontId="90"/>
  </si>
  <si>
    <t>秋田県</t>
  </si>
  <si>
    <t>室蘭市</t>
  </si>
  <si>
    <r>
      <t>文京区</t>
    </r>
    <rPh sb="0" eb="3">
      <t>ブンキョウク</t>
    </rPh>
    <phoneticPr fontId="3"/>
  </si>
  <si>
    <r>
      <t>介護予防訪問入浴介護</t>
    </r>
    <phoneticPr fontId="12"/>
  </si>
  <si>
    <r>
      <t>対象外</t>
    </r>
    <rPh sb="0" eb="2">
      <t>タイショウ</t>
    </rPh>
    <rPh sb="2" eb="3">
      <t>ガイ</t>
    </rPh>
    <phoneticPr fontId="12"/>
  </si>
  <si>
    <t>介護予防訪問入浴介護Ⅴ</t>
  </si>
  <si>
    <t>介護予防訪問入浴介護R8</t>
  </si>
  <si>
    <r>
      <t>令和８年度特例要件を誓約</t>
    </r>
    <rPh sb="0" eb="2">
      <t>レイワ</t>
    </rPh>
    <rPh sb="3" eb="5">
      <t>ネンド</t>
    </rPh>
    <rPh sb="5" eb="7">
      <t>トクレイ</t>
    </rPh>
    <rPh sb="7" eb="9">
      <t>ヨウケン</t>
    </rPh>
    <rPh sb="10" eb="12">
      <t>セイヤク</t>
    </rPh>
    <phoneticPr fontId="12"/>
  </si>
  <si>
    <r>
      <t>62</t>
    </r>
    <phoneticPr fontId="90"/>
  </si>
  <si>
    <r>
      <t>介護予防</t>
    </r>
    <rPh sb="0" eb="2">
      <t>カイゴ</t>
    </rPh>
    <rPh sb="2" eb="4">
      <t>ヨボウ</t>
    </rPh>
    <phoneticPr fontId="12"/>
  </si>
  <si>
    <t>山形県</t>
  </si>
  <si>
    <t>釧路市</t>
  </si>
  <si>
    <r>
      <t>台東区</t>
    </r>
    <rPh sb="0" eb="3">
      <t>タイトウク</t>
    </rPh>
    <phoneticPr fontId="3"/>
  </si>
  <si>
    <t>通所介護</t>
  </si>
  <si>
    <t>通所介護Ⅴ</t>
  </si>
  <si>
    <t>通所介護R8</t>
  </si>
  <si>
    <r>
      <t>15</t>
    </r>
    <phoneticPr fontId="90"/>
  </si>
  <si>
    <t>福島県</t>
  </si>
  <si>
    <t>帯広市</t>
  </si>
  <si>
    <r>
      <t>墨田区</t>
    </r>
    <rPh sb="0" eb="3">
      <t>スミダク</t>
    </rPh>
    <phoneticPr fontId="3"/>
  </si>
  <si>
    <t>地域密着型通所介護</t>
  </si>
  <si>
    <t>地域密着型通所介護Ⅴ</t>
  </si>
  <si>
    <r>
      <t>サービス提供体制強化加算Ⅲイ又はロ</t>
    </r>
    <rPh sb="4" eb="8">
      <t>テイキョウ</t>
    </rPh>
    <rPh sb="8" eb="10">
      <t>キョウカ</t>
    </rPh>
    <rPh sb="10" eb="12">
      <t>カサン</t>
    </rPh>
    <rPh sb="14" eb="15">
      <t>マタ</t>
    </rPh>
    <phoneticPr fontId="2"/>
  </si>
  <si>
    <t>地域密着型通所介護R8</t>
  </si>
  <si>
    <r>
      <t>78</t>
    </r>
    <phoneticPr fontId="90"/>
  </si>
  <si>
    <t>茨城県</t>
  </si>
  <si>
    <t>北見市</t>
  </si>
  <si>
    <r>
      <t>江東区</t>
    </r>
    <rPh sb="0" eb="3">
      <t>コウトウク</t>
    </rPh>
    <phoneticPr fontId="3"/>
  </si>
  <si>
    <r>
      <t>通所リハビリテーション</t>
    </r>
    <phoneticPr fontId="12"/>
  </si>
  <si>
    <t>通所リハビリテーションⅤ</t>
  </si>
  <si>
    <t>通所リハビリテーションR8</t>
  </si>
  <si>
    <r>
      <t>キャリアパス要件Ⅰ・Ⅱ_加算対象</t>
    </r>
    <rPh sb="6" eb="8">
      <t>ヨウケン</t>
    </rPh>
    <rPh sb="12" eb="14">
      <t>カサン</t>
    </rPh>
    <rPh sb="14" eb="16">
      <t>タイショウ</t>
    </rPh>
    <phoneticPr fontId="12"/>
  </si>
  <si>
    <r>
      <t>16</t>
    </r>
    <phoneticPr fontId="90"/>
  </si>
  <si>
    <t>栃木県</t>
  </si>
  <si>
    <t>夕張市</t>
  </si>
  <si>
    <r>
      <t>品川区</t>
    </r>
    <rPh sb="0" eb="3">
      <t>シナガワク</t>
    </rPh>
    <phoneticPr fontId="3"/>
  </si>
  <si>
    <r>
      <t>介護予防通所リハビリテーション</t>
    </r>
    <phoneticPr fontId="12"/>
  </si>
  <si>
    <t>介護予防通所リハビリテーションⅤ</t>
  </si>
  <si>
    <t>介護予防通所リハビリテーションR8</t>
  </si>
  <si>
    <r>
      <t>66</t>
    </r>
    <phoneticPr fontId="90"/>
  </si>
  <si>
    <t>群馬県</t>
  </si>
  <si>
    <t>岩見沢市</t>
  </si>
  <si>
    <r>
      <t>目黒区</t>
    </r>
    <rPh sb="0" eb="3">
      <t>メグロク</t>
    </rPh>
    <phoneticPr fontId="3"/>
  </si>
  <si>
    <r>
      <t>特定施設入居者生活介護（短期利用型）</t>
    </r>
    <rPh sb="0" eb="2">
      <t>トクテイ</t>
    </rPh>
    <rPh sb="2" eb="4">
      <t>シセツ</t>
    </rPh>
    <rPh sb="4" eb="7">
      <t>ニュウキョシャ</t>
    </rPh>
    <rPh sb="7" eb="9">
      <t>セイカツ</t>
    </rPh>
    <rPh sb="9" eb="11">
      <t>カイゴ</t>
    </rPh>
    <rPh sb="12" eb="14">
      <t>タンキ</t>
    </rPh>
    <rPh sb="14" eb="17">
      <t>リヨウガタ</t>
    </rPh>
    <phoneticPr fontId="90"/>
  </si>
  <si>
    <r>
      <t>特定施設入居者生活介護</t>
    </r>
    <phoneticPr fontId="12"/>
  </si>
  <si>
    <t>特定施設入居者生活介護Ⅴ</t>
  </si>
  <si>
    <r>
      <t>入居継続支援加算Ⅰ又はⅡ</t>
    </r>
    <rPh sb="0" eb="2">
      <t>ニュウキョ</t>
    </rPh>
    <rPh sb="2" eb="6">
      <t>ケイゾクシエン</t>
    </rPh>
    <rPh sb="6" eb="8">
      <t>カサン</t>
    </rPh>
    <rPh sb="9" eb="10">
      <t>マタ</t>
    </rPh>
    <phoneticPr fontId="2"/>
  </si>
  <si>
    <t>特定施設入居者生活介護R8</t>
  </si>
  <si>
    <r>
      <t>生産性向上推進体制加算Ⅰ又はⅡを算定済</t>
    </r>
    <phoneticPr fontId="12"/>
  </si>
  <si>
    <r>
      <t>生産性向上推進体制加算Ⅰ又はⅡの算定を誓約</t>
    </r>
    <rPh sb="16" eb="18">
      <t>サンテイ</t>
    </rPh>
    <rPh sb="19" eb="21">
      <t>セイヤク</t>
    </rPh>
    <phoneticPr fontId="12"/>
  </si>
  <si>
    <r>
      <t>33</t>
    </r>
    <phoneticPr fontId="90"/>
  </si>
  <si>
    <t>埼玉県</t>
  </si>
  <si>
    <t>網走市</t>
  </si>
  <si>
    <r>
      <t>大田区</t>
    </r>
    <rPh sb="0" eb="3">
      <t>オオタク</t>
    </rPh>
    <phoneticPr fontId="3"/>
  </si>
  <si>
    <r>
      <t>特定施設入居者生活介護（短期利用型）</t>
    </r>
    <phoneticPr fontId="12"/>
  </si>
  <si>
    <t>特定施設入居者生活介護_短期利用型_Ⅴ</t>
  </si>
  <si>
    <r>
      <t>特定施設入居者生活介護（短期利用型）</t>
    </r>
    <rPh sb="12" eb="14">
      <t>タンキ</t>
    </rPh>
    <rPh sb="14" eb="16">
      <t>リヨウ</t>
    </rPh>
    <rPh sb="16" eb="17">
      <t>ガタ</t>
    </rPh>
    <phoneticPr fontId="12"/>
  </si>
  <si>
    <t>特定施設入居者生活介護_短期利用型_R8</t>
  </si>
  <si>
    <r>
      <t>27</t>
    </r>
    <phoneticPr fontId="90"/>
  </si>
  <si>
    <r>
      <t>短期利用型</t>
    </r>
    <rPh sb="0" eb="5">
      <t>タンキリヨウガタ</t>
    </rPh>
    <phoneticPr fontId="12"/>
  </si>
  <si>
    <t>千葉県</t>
  </si>
  <si>
    <t>留萌市</t>
  </si>
  <si>
    <r>
      <t>世田谷区</t>
    </r>
    <rPh sb="0" eb="4">
      <t>セタガヤク</t>
    </rPh>
    <phoneticPr fontId="3"/>
  </si>
  <si>
    <r>
      <t>介護予防特定施設入居者生活介護</t>
    </r>
    <phoneticPr fontId="12"/>
  </si>
  <si>
    <t>介護予防特定施設入居者生活介護Ⅴ</t>
  </si>
  <si>
    <t>介護予防特定施設入居者生活介護R8</t>
  </si>
  <si>
    <r>
      <t>35</t>
    </r>
    <phoneticPr fontId="90"/>
  </si>
  <si>
    <t>東京都</t>
  </si>
  <si>
    <t>苫小牧市</t>
  </si>
  <si>
    <r>
      <t>渋谷区</t>
    </r>
    <rPh sb="0" eb="3">
      <t>シブヤク</t>
    </rPh>
    <phoneticPr fontId="3"/>
  </si>
  <si>
    <r>
      <t>地域密着型特定施設入居者生活介護</t>
    </r>
    <phoneticPr fontId="12"/>
  </si>
  <si>
    <t>地域密着型特定施設入居者生活介護</t>
  </si>
  <si>
    <t>地域密着型特定施設入居者生活介護R8</t>
  </si>
  <si>
    <t>生産性向上推進体制加算Ⅰ又はⅡを算定済</t>
  </si>
  <si>
    <r>
      <t>生産性向上推進体制加算Ⅰ又はⅡの算定を誓約</t>
    </r>
    <phoneticPr fontId="12"/>
  </si>
  <si>
    <r>
      <t>キャリアパス要件Ⅰ・Ⅱ_加算対象外</t>
    </r>
    <rPh sb="12" eb="14">
      <t>カサン</t>
    </rPh>
    <rPh sb="14" eb="17">
      <t>タイショウガイ</t>
    </rPh>
    <phoneticPr fontId="12"/>
  </si>
  <si>
    <r>
      <t>36</t>
    </r>
    <phoneticPr fontId="90"/>
  </si>
  <si>
    <t>神奈川県</t>
  </si>
  <si>
    <t>稚内市</t>
  </si>
  <si>
    <r>
      <t>中野区</t>
    </r>
    <rPh sb="0" eb="3">
      <t>ナカノク</t>
    </rPh>
    <phoneticPr fontId="3"/>
  </si>
  <si>
    <r>
      <t>地域密着型特定施設入居者生活介護（短期利用型）</t>
    </r>
    <phoneticPr fontId="12"/>
  </si>
  <si>
    <r>
      <t>地域密着型特定施設入居者生活介護（短期利用型）</t>
    </r>
    <rPh sb="17" eb="22">
      <t>タンキリヨウガタ</t>
    </rPh>
    <phoneticPr fontId="12"/>
  </si>
  <si>
    <t>地域密着型特定施設入居者生活介護_短期利用型_R8</t>
  </si>
  <si>
    <r>
      <t>28</t>
    </r>
    <phoneticPr fontId="90"/>
  </si>
  <si>
    <t>新潟県</t>
  </si>
  <si>
    <t>美唄市</t>
  </si>
  <si>
    <r>
      <t>杉並区</t>
    </r>
    <rPh sb="0" eb="3">
      <t>スギナミク</t>
    </rPh>
    <phoneticPr fontId="3"/>
  </si>
  <si>
    <r>
      <t>認知症対応型通所介護</t>
    </r>
    <phoneticPr fontId="12"/>
  </si>
  <si>
    <t>認知症対応型通所介護Ⅴ</t>
  </si>
  <si>
    <t>認知症対応型通所介護R8</t>
  </si>
  <si>
    <r>
      <t>72</t>
    </r>
    <phoneticPr fontId="90"/>
  </si>
  <si>
    <t>富山県</t>
  </si>
  <si>
    <t>芦別市</t>
  </si>
  <si>
    <r>
      <t>豊島区</t>
    </r>
    <rPh sb="0" eb="3">
      <t>トシマク</t>
    </rPh>
    <phoneticPr fontId="3"/>
  </si>
  <si>
    <r>
      <t>介護予防認知症対応型通所介護</t>
    </r>
    <phoneticPr fontId="12"/>
  </si>
  <si>
    <t>介護予防認知症対応型通所介護Ⅴ</t>
  </si>
  <si>
    <t>介護予防認知症対応型通所介護R8</t>
  </si>
  <si>
    <r>
      <t>74</t>
    </r>
    <phoneticPr fontId="90"/>
  </si>
  <si>
    <t>石川県</t>
  </si>
  <si>
    <t>江別市</t>
  </si>
  <si>
    <r>
      <t>北区</t>
    </r>
    <rPh sb="0" eb="2">
      <t>キタク</t>
    </rPh>
    <phoneticPr fontId="3"/>
  </si>
  <si>
    <r>
      <t>小規模多機能型居宅介護</t>
    </r>
    <phoneticPr fontId="12"/>
  </si>
  <si>
    <t>小規模多機能型居宅介護Ⅴ</t>
  </si>
  <si>
    <t>小規模多機能型居宅介護</t>
  </si>
  <si>
    <t>小規模多機能型居宅介護R8</t>
  </si>
  <si>
    <t>生産性向上推進体制加算Ⅰ又はⅡの算定を誓約</t>
  </si>
  <si>
    <r>
      <t>73</t>
    </r>
    <phoneticPr fontId="90"/>
  </si>
  <si>
    <t>福井県</t>
  </si>
  <si>
    <t>赤平市</t>
  </si>
  <si>
    <r>
      <t>荒川区</t>
    </r>
    <rPh sb="0" eb="3">
      <t>アラカワク</t>
    </rPh>
    <phoneticPr fontId="3"/>
  </si>
  <si>
    <r>
      <t>小規模多機能型居宅介護（短期利用型）</t>
    </r>
    <phoneticPr fontId="12"/>
  </si>
  <si>
    <t>小規模多機能型居宅介護_短期利用型_Ⅴ</t>
  </si>
  <si>
    <r>
      <t>小規模多機能型居宅介護（短期利用型）</t>
    </r>
    <rPh sb="12" eb="17">
      <t>タンキリヨウガタ</t>
    </rPh>
    <phoneticPr fontId="12"/>
  </si>
  <si>
    <t>小規模多機能型居宅介護_短期利用型_R8</t>
  </si>
  <si>
    <r>
      <t>68</t>
    </r>
    <phoneticPr fontId="90"/>
  </si>
  <si>
    <r>
      <t>短期利用型</t>
    </r>
    <rPh sb="0" eb="2">
      <t>タンキ</t>
    </rPh>
    <rPh sb="2" eb="4">
      <t>リヨウ</t>
    </rPh>
    <rPh sb="4" eb="5">
      <t>ガタ</t>
    </rPh>
    <phoneticPr fontId="12"/>
  </si>
  <si>
    <t>山梨県</t>
  </si>
  <si>
    <t>紋別市</t>
  </si>
  <si>
    <r>
      <t>板橋区</t>
    </r>
    <rPh sb="0" eb="3">
      <t>イタバシク</t>
    </rPh>
    <phoneticPr fontId="3"/>
  </si>
  <si>
    <r>
      <t>介護予防小規模多機能型居宅介護</t>
    </r>
    <phoneticPr fontId="12"/>
  </si>
  <si>
    <t>介護予防小規模多機能型居宅介護Ⅴ</t>
  </si>
  <si>
    <t>介護予防小規模多機能型居宅介護R8</t>
  </si>
  <si>
    <r>
      <t>キャリアパス要件Ⅳ</t>
    </r>
    <rPh sb="6" eb="8">
      <t>ヨウケン</t>
    </rPh>
    <phoneticPr fontId="12"/>
  </si>
  <si>
    <r>
      <t>75</t>
    </r>
    <phoneticPr fontId="90"/>
  </si>
  <si>
    <t>長野県</t>
  </si>
  <si>
    <t>士別市</t>
  </si>
  <si>
    <r>
      <t>練馬区</t>
    </r>
    <rPh sb="0" eb="3">
      <t>ネリマク</t>
    </rPh>
    <phoneticPr fontId="3"/>
  </si>
  <si>
    <r>
      <t>介護予防小規模多機能型居宅介護（短期利用型）</t>
    </r>
    <rPh sb="16" eb="21">
      <t>タンキリヨウガタ</t>
    </rPh>
    <phoneticPr fontId="12"/>
  </si>
  <si>
    <r>
      <t>介護予防小規模多機能型居宅介護（短期利用型）</t>
    </r>
    <phoneticPr fontId="12"/>
  </si>
  <si>
    <t>介護予防小規模多機能型居宅介護_短期利用型_Ⅴ</t>
  </si>
  <si>
    <t>介護予防小規模多機能型居宅介護_短期利用型_R8</t>
  </si>
  <si>
    <r>
      <t>69</t>
    </r>
    <phoneticPr fontId="90"/>
  </si>
  <si>
    <r>
      <t>介護予防・短期利用型</t>
    </r>
    <rPh sb="0" eb="2">
      <t>カイゴ</t>
    </rPh>
    <rPh sb="2" eb="4">
      <t>ヨボウ</t>
    </rPh>
    <rPh sb="5" eb="7">
      <t>タンキ</t>
    </rPh>
    <rPh sb="7" eb="9">
      <t>リヨウ</t>
    </rPh>
    <rPh sb="9" eb="10">
      <t>ガタ</t>
    </rPh>
    <phoneticPr fontId="12"/>
  </si>
  <si>
    <t>岐阜県</t>
  </si>
  <si>
    <t>名寄市</t>
  </si>
  <si>
    <r>
      <t>足立区</t>
    </r>
    <rPh sb="0" eb="3">
      <t>アダチク</t>
    </rPh>
    <phoneticPr fontId="3"/>
  </si>
  <si>
    <t>看護小規模多機能型居宅介護</t>
  </si>
  <si>
    <t>複合型サービス_看護小規模多機能型居宅介護_Ⅴ</t>
  </si>
  <si>
    <t>複合型サービス_看護小規模多機能型居宅介護_R8</t>
  </si>
  <si>
    <r>
      <t>77</t>
    </r>
    <phoneticPr fontId="90"/>
  </si>
  <si>
    <t>静岡県</t>
  </si>
  <si>
    <t>三笠市</t>
  </si>
  <si>
    <r>
      <t>葛飾区</t>
    </r>
    <rPh sb="0" eb="3">
      <t>カツシカク</t>
    </rPh>
    <phoneticPr fontId="3"/>
  </si>
  <si>
    <r>
      <t>看護小規模多機能型居宅介護（短期利用型）</t>
    </r>
    <rPh sb="14" eb="19">
      <t>タンキリヨウガタ</t>
    </rPh>
    <phoneticPr fontId="12"/>
  </si>
  <si>
    <t>複合型サービス_看護小規模多機能型居宅介護・短期利用型_Ⅴ</t>
  </si>
  <si>
    <t>複合型サービス_看護小規模多機能型居宅介護・短期利用型_R8</t>
  </si>
  <si>
    <r>
      <t>その他（小規模等により適用除外）</t>
    </r>
    <rPh sb="2" eb="3">
      <t>タ</t>
    </rPh>
    <rPh sb="4" eb="7">
      <t>ショウキボ</t>
    </rPh>
    <rPh sb="7" eb="8">
      <t>トウ</t>
    </rPh>
    <rPh sb="11" eb="13">
      <t>テキヨウ</t>
    </rPh>
    <rPh sb="13" eb="15">
      <t>ジョガイ</t>
    </rPh>
    <phoneticPr fontId="12"/>
  </si>
  <si>
    <r>
      <t>79</t>
    </r>
    <phoneticPr fontId="90"/>
  </si>
  <si>
    <t>愛知県</t>
  </si>
  <si>
    <t>根室市</t>
  </si>
  <si>
    <r>
      <t>江戸川区</t>
    </r>
    <rPh sb="0" eb="4">
      <t>エドガワク</t>
    </rPh>
    <phoneticPr fontId="3"/>
  </si>
  <si>
    <r>
      <t>認知症対応型共同生活介護</t>
    </r>
    <phoneticPr fontId="12"/>
  </si>
  <si>
    <t>認知症対応型共同生活介護Ⅴ</t>
  </si>
  <si>
    <t>認知症対応型共同生活介護</t>
  </si>
  <si>
    <t>認知症対応型共同生活介護R8</t>
  </si>
  <si>
    <r>
      <t>32</t>
    </r>
    <phoneticPr fontId="90"/>
  </si>
  <si>
    <t>三重県</t>
  </si>
  <si>
    <t>千歳市</t>
  </si>
  <si>
    <r>
      <t>2級地</t>
    </r>
    <rPh sb="1" eb="3">
      <t>キュウチ</t>
    </rPh>
    <phoneticPr fontId="57"/>
  </si>
  <si>
    <t>調布市</t>
  </si>
  <si>
    <r>
      <t>認知症対応型共同生活介護（短期利用型）</t>
    </r>
    <phoneticPr fontId="12"/>
  </si>
  <si>
    <t>認知症対応型共同生活介護_短期利用型_Ⅴ</t>
  </si>
  <si>
    <t>認知症対応型共同生活介護_短期利用型_R8</t>
  </si>
  <si>
    <r>
      <t>38</t>
    </r>
    <phoneticPr fontId="90"/>
  </si>
  <si>
    <t>滋賀県</t>
  </si>
  <si>
    <t>滝川市</t>
  </si>
  <si>
    <r>
      <t>町田市</t>
    </r>
    <rPh sb="0" eb="3">
      <t>マチダシ</t>
    </rPh>
    <phoneticPr fontId="3"/>
  </si>
  <si>
    <r>
      <t>介護予防認知症対応型共同生活介護</t>
    </r>
    <rPh sb="0" eb="2">
      <t>カイゴ</t>
    </rPh>
    <rPh sb="2" eb="4">
      <t>ヨボウ</t>
    </rPh>
    <phoneticPr fontId="12"/>
  </si>
  <si>
    <r>
      <t>介護予防認知症対応型共同生活介護</t>
    </r>
    <phoneticPr fontId="12"/>
  </si>
  <si>
    <t>介護予防認知症対応型共同生活介護Ⅴ</t>
  </si>
  <si>
    <t>介護予防認知症対応型共同生活介護</t>
  </si>
  <si>
    <t>介護予防認知症対応型共同生活介護R8</t>
  </si>
  <si>
    <r>
      <t>37</t>
    </r>
    <phoneticPr fontId="90"/>
  </si>
  <si>
    <t>京都府</t>
  </si>
  <si>
    <t>砂川市</t>
  </si>
  <si>
    <r>
      <t>狛江市</t>
    </r>
    <rPh sb="0" eb="3">
      <t>コマエシ</t>
    </rPh>
    <phoneticPr fontId="3"/>
  </si>
  <si>
    <r>
      <t>介護予防認知症対応型共同生活介護（短期利用型）</t>
    </r>
    <rPh sb="0" eb="2">
      <t>カイゴ</t>
    </rPh>
    <rPh sb="2" eb="4">
      <t>ヨボウ</t>
    </rPh>
    <phoneticPr fontId="12"/>
  </si>
  <si>
    <r>
      <t>介護予防認知症対応型共同生活介護（短期利用型）</t>
    </r>
    <phoneticPr fontId="12"/>
  </si>
  <si>
    <r>
      <t>対象外</t>
    </r>
    <rPh sb="0" eb="3">
      <t>タイショウガイ</t>
    </rPh>
    <phoneticPr fontId="12"/>
  </si>
  <si>
    <t>介護予防認知症対応型共同生活介護_短期利用型_Ⅴ</t>
  </si>
  <si>
    <t>介護予防認知症対応型共同生活介護_短期利用型_R8</t>
  </si>
  <si>
    <r>
      <t>39</t>
    </r>
    <phoneticPr fontId="90"/>
  </si>
  <si>
    <t>大阪府</t>
  </si>
  <si>
    <t>歌志内市</t>
  </si>
  <si>
    <r>
      <t>多摩市</t>
    </r>
    <rPh sb="0" eb="3">
      <t>タマシ</t>
    </rPh>
    <phoneticPr fontId="3"/>
  </si>
  <si>
    <r>
      <t>介護老人福祉施設</t>
    </r>
    <phoneticPr fontId="12"/>
  </si>
  <si>
    <r>
      <t>介護老人福祉施設</t>
    </r>
    <rPh sb="0" eb="2">
      <t>カイゴ</t>
    </rPh>
    <rPh sb="2" eb="4">
      <t>ロウジン</t>
    </rPh>
    <rPh sb="4" eb="6">
      <t>フクシ</t>
    </rPh>
    <rPh sb="6" eb="8">
      <t>シセツ</t>
    </rPh>
    <phoneticPr fontId="90"/>
  </si>
  <si>
    <t>介護老人福祉施設サービスⅤ</t>
  </si>
  <si>
    <r>
      <t>日常生活継続支援加算Ⅰ又はⅡ</t>
    </r>
    <rPh sb="0" eb="10">
      <t>ニチジョウセイカツ</t>
    </rPh>
    <rPh sb="11" eb="12">
      <t>マタ</t>
    </rPh>
    <phoneticPr fontId="2"/>
  </si>
  <si>
    <t>介護老人福祉施設</t>
  </si>
  <si>
    <t>介護老人福祉施設サービスR8</t>
  </si>
  <si>
    <r>
      <t>51</t>
    </r>
    <phoneticPr fontId="90"/>
  </si>
  <si>
    <t>兵庫県</t>
  </si>
  <si>
    <t>深川市</t>
  </si>
  <si>
    <r>
      <t>神奈川県</t>
    </r>
    <rPh sb="0" eb="4">
      <t>カナガワケン</t>
    </rPh>
    <phoneticPr fontId="12"/>
  </si>
  <si>
    <r>
      <t>横浜市</t>
    </r>
    <rPh sb="0" eb="3">
      <t>ヨコハマシ</t>
    </rPh>
    <phoneticPr fontId="3"/>
  </si>
  <si>
    <t>地域密着型介護老人福祉施設</t>
  </si>
  <si>
    <t>地域密着型介護老人福祉施設Ⅴ</t>
  </si>
  <si>
    <t>地域密着型介護老人福祉施設R8</t>
  </si>
  <si>
    <r>
      <t>54</t>
    </r>
    <phoneticPr fontId="90"/>
  </si>
  <si>
    <t>奈良県</t>
  </si>
  <si>
    <t>富良野市</t>
  </si>
  <si>
    <r>
      <t>川崎市</t>
    </r>
    <rPh sb="0" eb="3">
      <t>カワサキシ</t>
    </rPh>
    <phoneticPr fontId="3"/>
  </si>
  <si>
    <r>
      <t>短期入所生活介護</t>
    </r>
    <phoneticPr fontId="12"/>
  </si>
  <si>
    <t>短期入所生活介護Ⅴ</t>
  </si>
  <si>
    <t>併設本体施設において処遇改善加算Ⅰの届出あり</t>
  </si>
  <si>
    <t>短期入所生活介護</t>
  </si>
  <si>
    <t>短期入所生活介護R8</t>
  </si>
  <si>
    <r>
      <t>21</t>
    </r>
    <phoneticPr fontId="90"/>
  </si>
  <si>
    <t>和歌山県</t>
  </si>
  <si>
    <t>登別市</t>
  </si>
  <si>
    <r>
      <t>大阪府</t>
    </r>
    <rPh sb="0" eb="3">
      <t>オオサカフ</t>
    </rPh>
    <phoneticPr fontId="12"/>
  </si>
  <si>
    <r>
      <t>大阪市</t>
    </r>
    <rPh sb="0" eb="3">
      <t>オオサカシ</t>
    </rPh>
    <phoneticPr fontId="3"/>
  </si>
  <si>
    <r>
      <t>介護予防短期入所生活介護</t>
    </r>
    <phoneticPr fontId="12"/>
  </si>
  <si>
    <t>介護予防短期入所生活介護Ⅴ</t>
  </si>
  <si>
    <t>介護予防短期入所生活介護</t>
  </si>
  <si>
    <t>介護予防短期入所生活介護R8</t>
  </si>
  <si>
    <r>
      <t>24</t>
    </r>
    <phoneticPr fontId="90"/>
  </si>
  <si>
    <t>鳥取県</t>
  </si>
  <si>
    <t>恵庭市</t>
  </si>
  <si>
    <r>
      <t>3級地</t>
    </r>
    <rPh sb="1" eb="3">
      <t>キュウチ</t>
    </rPh>
    <phoneticPr fontId="57"/>
  </si>
  <si>
    <r>
      <t>埼玉県</t>
    </r>
    <rPh sb="0" eb="3">
      <t>サイタマケン</t>
    </rPh>
    <phoneticPr fontId="12"/>
  </si>
  <si>
    <t>さいたま市</t>
  </si>
  <si>
    <r>
      <t>介護老人保健施設</t>
    </r>
    <phoneticPr fontId="12"/>
  </si>
  <si>
    <t>介護老人保健施設サービスⅤ</t>
  </si>
  <si>
    <t>介護老人保健施設</t>
  </si>
  <si>
    <t>介護老人保健施設サービスR8</t>
  </si>
  <si>
    <r>
      <t>52</t>
    </r>
    <phoneticPr fontId="90"/>
  </si>
  <si>
    <t>島根県</t>
  </si>
  <si>
    <t>伊達市</t>
  </si>
  <si>
    <r>
      <t>千葉県</t>
    </r>
    <rPh sb="0" eb="3">
      <t>チバケン</t>
    </rPh>
    <phoneticPr fontId="12"/>
  </si>
  <si>
    <t>千葉市</t>
  </si>
  <si>
    <r>
      <t>短期入所療養介護（老健）</t>
    </r>
    <phoneticPr fontId="12"/>
  </si>
  <si>
    <t>短期入所療養介護_介護老人保健施設_Ⅴ</t>
  </si>
  <si>
    <r>
      <t>併設本体施設において処遇改善加算Ⅰの届出あり</t>
    </r>
    <rPh sb="2" eb="4">
      <t>ホンタイ</t>
    </rPh>
    <rPh sb="4" eb="6">
      <t>シセツ</t>
    </rPh>
    <rPh sb="18" eb="20">
      <t>トドケデ</t>
    </rPh>
    <phoneticPr fontId="12"/>
  </si>
  <si>
    <t>短期入所療養介護（老健）</t>
  </si>
  <si>
    <t>短期入所療養介護_介護老人保健施設_R8</t>
  </si>
  <si>
    <r>
      <t>22</t>
    </r>
    <phoneticPr fontId="90"/>
  </si>
  <si>
    <t>岡山県</t>
  </si>
  <si>
    <t>北広島市</t>
  </si>
  <si>
    <t>浦安市</t>
  </si>
  <si>
    <r>
      <t>介護予防短期入所療養介護（老健）</t>
    </r>
    <phoneticPr fontId="12"/>
  </si>
  <si>
    <t>介護予防短期入所療養介護（老健）</t>
  </si>
  <si>
    <t>介護予防短期入所療養介護_介護老人保健施設_R8</t>
  </si>
  <si>
    <r>
      <t>25</t>
    </r>
    <phoneticPr fontId="90"/>
  </si>
  <si>
    <t>広島県</t>
  </si>
  <si>
    <t>石狩市</t>
  </si>
  <si>
    <t>八王子市</t>
  </si>
  <si>
    <r>
      <t>短期入所療養介護 （病院等)</t>
    </r>
    <phoneticPr fontId="12"/>
  </si>
  <si>
    <r>
      <t>23</t>
    </r>
    <phoneticPr fontId="90"/>
  </si>
  <si>
    <t>山口県</t>
  </si>
  <si>
    <t>北斗市</t>
  </si>
  <si>
    <t>武蔵野市</t>
  </si>
  <si>
    <r>
      <t>介護予防短期入所療養介護 （病院等)</t>
    </r>
    <phoneticPr fontId="12"/>
  </si>
  <si>
    <r>
      <t>26</t>
    </r>
    <phoneticPr fontId="90"/>
  </si>
  <si>
    <t>徳島県</t>
  </si>
  <si>
    <t>当別町</t>
  </si>
  <si>
    <t>三鷹市</t>
  </si>
  <si>
    <r>
      <t>介護医療院</t>
    </r>
    <rPh sb="2" eb="4">
      <t>イリョウ</t>
    </rPh>
    <rPh sb="4" eb="5">
      <t>イン</t>
    </rPh>
    <phoneticPr fontId="12"/>
  </si>
  <si>
    <t>介護医療院サービスⅤ</t>
  </si>
  <si>
    <t>介護医療院</t>
  </si>
  <si>
    <t>介護医療院サービスR8</t>
  </si>
  <si>
    <r>
      <t>55</t>
    </r>
    <phoneticPr fontId="90"/>
  </si>
  <si>
    <t>香川県</t>
  </si>
  <si>
    <t>新篠津村</t>
  </si>
  <si>
    <t>青梅市</t>
  </si>
  <si>
    <r>
      <t>短期入所療養介護 （医療院)</t>
    </r>
    <rPh sb="10" eb="12">
      <t>イリョウ</t>
    </rPh>
    <rPh sb="12" eb="13">
      <t>イン</t>
    </rPh>
    <phoneticPr fontId="12"/>
  </si>
  <si>
    <t>短期入所療養介護_介護医療院_Ⅴ</t>
  </si>
  <si>
    <r>
      <t>2A</t>
    </r>
    <phoneticPr fontId="90"/>
  </si>
  <si>
    <t>愛媛県</t>
  </si>
  <si>
    <t>松前町</t>
  </si>
  <si>
    <r>
      <t>府中市</t>
    </r>
    <phoneticPr fontId="12"/>
  </si>
  <si>
    <r>
      <t>介護予防短期入所療養介護 （医療院)</t>
    </r>
    <rPh sb="14" eb="16">
      <t>イリョウ</t>
    </rPh>
    <rPh sb="16" eb="17">
      <t>イン</t>
    </rPh>
    <phoneticPr fontId="12"/>
  </si>
  <si>
    <t>介護予防短期入所療養介護_介護医療院_Ⅴ</t>
  </si>
  <si>
    <t>介護予防短期入所療養介護_介護医療院_R8</t>
  </si>
  <si>
    <r>
      <t>2B</t>
    </r>
    <phoneticPr fontId="90"/>
  </si>
  <si>
    <t>高知県</t>
  </si>
  <si>
    <t>福島町</t>
  </si>
  <si>
    <t>小金井市</t>
  </si>
  <si>
    <r>
      <t>訪問型サービス（独自）</t>
    </r>
    <rPh sb="0" eb="2">
      <t>ホウモン</t>
    </rPh>
    <rPh sb="2" eb="3">
      <t>ガタ</t>
    </rPh>
    <rPh sb="8" eb="10">
      <t>ドクジ</t>
    </rPh>
    <phoneticPr fontId="90"/>
  </si>
  <si>
    <t>訪問型サービス_独自_Ⅴ</t>
  </si>
  <si>
    <r>
      <t>併設本体事業所において処遇改善加算Ⅰの届出あり</t>
    </r>
    <rPh sb="4" eb="6">
      <t>ジギョウ</t>
    </rPh>
    <rPh sb="6" eb="7">
      <t>ショ</t>
    </rPh>
    <phoneticPr fontId="117"/>
  </si>
  <si>
    <t>特定事業所加算Ⅰ又はⅡに準じる市町村独自の加算</t>
  </si>
  <si>
    <t>訪問型サービス_独自_R8</t>
  </si>
  <si>
    <r>
      <t>A2</t>
    </r>
    <phoneticPr fontId="90"/>
  </si>
  <si>
    <r>
      <t>総合事業</t>
    </r>
    <rPh sb="0" eb="2">
      <t>ソウゴウ</t>
    </rPh>
    <rPh sb="2" eb="4">
      <t>ジギョウ</t>
    </rPh>
    <phoneticPr fontId="12"/>
  </si>
  <si>
    <t>福岡県</t>
  </si>
  <si>
    <t>知内町</t>
  </si>
  <si>
    <t>小平市</t>
  </si>
  <si>
    <r>
      <t>訪問型サービス（独自／定率）</t>
    </r>
    <rPh sb="0" eb="2">
      <t>ホウモン</t>
    </rPh>
    <rPh sb="2" eb="3">
      <t>ガタ</t>
    </rPh>
    <rPh sb="8" eb="10">
      <t>ドクジ</t>
    </rPh>
    <rPh sb="11" eb="13">
      <t>テイリツ</t>
    </rPh>
    <phoneticPr fontId="90"/>
  </si>
  <si>
    <r>
      <t>A3</t>
    </r>
    <phoneticPr fontId="90"/>
  </si>
  <si>
    <t>佐賀県</t>
  </si>
  <si>
    <t>木古内町</t>
  </si>
  <si>
    <t>日野市</t>
  </si>
  <si>
    <r>
      <t>訪問型サービス（独自／定額）</t>
    </r>
    <rPh sb="0" eb="2">
      <t>ホウモン</t>
    </rPh>
    <rPh sb="2" eb="3">
      <t>ガタ</t>
    </rPh>
    <rPh sb="8" eb="10">
      <t>ドクジ</t>
    </rPh>
    <rPh sb="11" eb="13">
      <t>テイガク</t>
    </rPh>
    <phoneticPr fontId="90"/>
  </si>
  <si>
    <r>
      <t>A4</t>
    </r>
    <phoneticPr fontId="90"/>
  </si>
  <si>
    <t>長崎県</t>
  </si>
  <si>
    <t>七飯町</t>
  </si>
  <si>
    <r>
      <t>東村山市</t>
    </r>
    <rPh sb="0" eb="4">
      <t>ヒガシムラヤマシ</t>
    </rPh>
    <phoneticPr fontId="3"/>
  </si>
  <si>
    <r>
      <t>通所型サービス（独自）（19人以上）</t>
    </r>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</si>
  <si>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</si>
  <si>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</si>
  <si>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</si>
  <si>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r>
      <t>A6</t>
    </r>
    <phoneticPr fontId="90"/>
  </si>
  <si>
    <t>熊本県</t>
  </si>
  <si>
    <t>鹿部町</t>
  </si>
  <si>
    <t>国分寺市</t>
  </si>
  <si>
    <r>
      <t>通所型サービス（独自／定率）（19人以上）</t>
    </r>
    <rPh sb="0" eb="2">
      <t>ツウショ</t>
    </rPh>
    <rPh sb="2" eb="3">
      <t>ガタ</t>
    </rPh>
    <rPh sb="8" eb="10">
      <t>ドクジ</t>
    </rPh>
    <rPh sb="11" eb="13">
      <t>テイリツ</t>
    </rPh>
    <rPh sb="17" eb="18">
      <t>ニン</t>
    </rPh>
    <rPh sb="18" eb="20">
      <t>イジョウ</t>
    </rPh>
    <phoneticPr fontId="90"/>
  </si>
  <si>
    <r>
      <t>A7</t>
    </r>
    <phoneticPr fontId="90"/>
  </si>
  <si>
    <t>大分県</t>
  </si>
  <si>
    <t>森町</t>
  </si>
  <si>
    <t>国立市</t>
  </si>
  <si>
    <r>
      <t>通所型サービス（独自／定額）（19人以上）</t>
    </r>
    <rPh sb="0" eb="2">
      <t>ツウショ</t>
    </rPh>
    <rPh sb="2" eb="3">
      <t>ガタ</t>
    </rPh>
    <rPh sb="8" eb="10">
      <t>ドクジ</t>
    </rPh>
    <rPh sb="11" eb="13">
      <t>テイガク</t>
    </rPh>
    <phoneticPr fontId="90"/>
  </si>
  <si>
    <r>
      <t>サービス提供体制強化加算Ⅰ又はⅡに準じる市町村独自の加算</t>
    </r>
    <phoneticPr fontId="12"/>
  </si>
  <si>
    <r>
      <t>A8</t>
    </r>
    <phoneticPr fontId="90"/>
  </si>
  <si>
    <t>宮崎県</t>
  </si>
  <si>
    <t>八雲町</t>
  </si>
  <si>
    <r>
      <t>清瀬市</t>
    </r>
    <rPh sb="0" eb="3">
      <t>キヨセシ</t>
    </rPh>
    <phoneticPr fontId="3"/>
  </si>
  <si>
    <r>
      <t>介護予防ケアマネジメント</t>
    </r>
    <rPh sb="0" eb="2">
      <t>カイゴ</t>
    </rPh>
    <rPh sb="2" eb="4">
      <t>ヨボウ</t>
    </rPh>
    <phoneticPr fontId="12"/>
  </si>
  <si>
    <r>
      <t>通所型サービス（独自）（19人未満）</t>
    </r>
    <rPh sb="0" eb="2">
      <t>ツウショ</t>
    </rPh>
    <rPh sb="2" eb="3">
      <t>ガタ</t>
    </rPh>
    <rPh sb="8" eb="10">
      <t>ドクジ</t>
    </rPh>
    <rPh sb="15" eb="17">
      <t>ミマン</t>
    </rPh>
    <phoneticPr fontId="90"/>
  </si>
  <si>
    <t>鹿児島県</t>
  </si>
  <si>
    <t>長万部町</t>
  </si>
  <si>
    <t>東久留米市</t>
  </si>
  <si>
    <t>訪問看護</t>
  </si>
  <si>
    <r>
      <t>通所型サービス（独自／定率）（19人未満）</t>
    </r>
    <rPh sb="0" eb="2">
      <t>ツウショ</t>
    </rPh>
    <rPh sb="2" eb="3">
      <t>ガタ</t>
    </rPh>
    <rPh sb="8" eb="10">
      <t>ドクジ</t>
    </rPh>
    <rPh sb="11" eb="13">
      <t>テイリツ</t>
    </rPh>
    <phoneticPr fontId="90"/>
  </si>
  <si>
    <t>沖縄県</t>
  </si>
  <si>
    <t>江差町</t>
  </si>
  <si>
    <t>稲城市</t>
  </si>
  <si>
    <t>介護予防訪問看護</t>
  </si>
  <si>
    <r>
      <t>通所型サービス（独自／定額）（19人未満）</t>
    </r>
    <rPh sb="0" eb="2">
      <t>ツウショ</t>
    </rPh>
    <rPh sb="2" eb="3">
      <t>ガタ</t>
    </rPh>
    <rPh sb="8" eb="10">
      <t>ドクジ</t>
    </rPh>
    <rPh sb="11" eb="13">
      <t>テイガク</t>
    </rPh>
    <phoneticPr fontId="90"/>
  </si>
  <si>
    <t>上ノ国町</t>
  </si>
  <si>
    <t>西東京市</t>
  </si>
  <si>
    <t>訪問リハビリテーション</t>
  </si>
  <si>
    <r>
      <t>AF</t>
    </r>
    <phoneticPr fontId="12"/>
  </si>
  <si>
    <r>
      <t>加算対象外</t>
    </r>
    <rPh sb="0" eb="5">
      <t>カサンタイショウガイ</t>
    </rPh>
    <phoneticPr fontId="12"/>
  </si>
  <si>
    <t>厚沢部町</t>
  </si>
  <si>
    <t>鎌倉市</t>
  </si>
  <si>
    <t>介護予防訪問リハビリテーション</t>
  </si>
  <si>
    <r>
      <t>注１　地域密着型通所介護のサービス提供体制強化加算Ⅲイ又はロは療養通所介護費を算定する場合のみ</t>
    </r>
    <rPh sb="0" eb="1">
      <t>チュウ</t>
    </rPh>
    <phoneticPr fontId="2"/>
  </si>
  <si>
    <t>乙部町</t>
  </si>
  <si>
    <t>厚木市</t>
  </si>
  <si>
    <r>
      <t>居宅介護支援</t>
    </r>
    <phoneticPr fontId="12"/>
  </si>
  <si>
    <r>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
    <rPh sb="0" eb="1">
      <t>チュウ</t>
    </rPh>
    <phoneticPr fontId="2"/>
  </si>
  <si>
    <t>奥尻町</t>
  </si>
  <si>
    <r>
      <t>愛知県</t>
    </r>
    <rPh sb="0" eb="3">
      <t>アイチケン</t>
    </rPh>
    <phoneticPr fontId="12"/>
  </si>
  <si>
    <t>名古屋市</t>
  </si>
  <si>
    <r>
      <t>介護予防支援</t>
    </r>
    <phoneticPr fontId="12"/>
  </si>
  <si>
    <r>
      <t>社会福祉連携推進法人に所属</t>
    </r>
    <phoneticPr fontId="12"/>
  </si>
  <si>
    <t>今金町</t>
  </si>
  <si>
    <t>刈谷市</t>
  </si>
  <si>
    <t>せたな町</t>
  </si>
  <si>
    <t>豊田市</t>
  </si>
  <si>
    <t>島牧村</t>
  </si>
  <si>
    <t>守口市</t>
  </si>
  <si>
    <t>寿都町</t>
  </si>
  <si>
    <t>大東市</t>
  </si>
  <si>
    <t>黒松内町</t>
  </si>
  <si>
    <t>門真市</t>
  </si>
  <si>
    <t>蘭越町</t>
  </si>
  <si>
    <r>
      <t>兵庫県</t>
    </r>
    <rPh sb="0" eb="3">
      <t>ヒョウゴケン</t>
    </rPh>
    <phoneticPr fontId="12"/>
  </si>
  <si>
    <t>西宮市</t>
  </si>
  <si>
    <t>ニセコ町</t>
  </si>
  <si>
    <t>芦屋市</t>
  </si>
  <si>
    <t>真狩村</t>
  </si>
  <si>
    <t>宝塚市</t>
  </si>
  <si>
    <t>留寿都村</t>
  </si>
  <si>
    <r>
      <t>4級地</t>
    </r>
    <rPh sb="1" eb="3">
      <t>キュウチ</t>
    </rPh>
    <phoneticPr fontId="57"/>
  </si>
  <si>
    <t>牛久市</t>
  </si>
  <si>
    <t>喜茂別町</t>
  </si>
  <si>
    <t>朝霞市</t>
  </si>
  <si>
    <t>京極町</t>
  </si>
  <si>
    <r>
      <t>志木市</t>
    </r>
    <rPh sb="0" eb="3">
      <t>シキシ</t>
    </rPh>
    <phoneticPr fontId="1"/>
  </si>
  <si>
    <t>倶知安町</t>
  </si>
  <si>
    <r>
      <t>和光市</t>
    </r>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</si>
  <si>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</si>
  <si>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</si>
  <si>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</si>
  <si>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</si>
  <si>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</si>
  <si>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</si>
  <si>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</si>
  <si>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</si>
  <si>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</si>
  <si>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</si>
  <si>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</si>
  <si>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</si>
  <si>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</si>
  <si>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</si>
  <si>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</si>
  <si>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</si>
  <si>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</si>
  <si>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</si>
  <si>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</si>
  <si>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</si>
  <si>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</si>
  <si>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</si>
  <si>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</si>
  <si>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r>
      <t>海老名市</t>
    </r>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</si>
  <si>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</si>
  <si>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</si>
  <si>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</si>
  <si>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</si>
  <si>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</si>
  <si>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</si>
  <si>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</si>
  <si>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</si>
  <si>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</si>
  <si>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</si>
  <si>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</si>
  <si>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</si>
  <si>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</si>
  <si>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</si>
  <si>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</si>
  <si>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</si>
  <si>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</si>
  <si>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r>
      <t>5級地</t>
    </r>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</si>
  <si>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</si>
  <si>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</si>
  <si>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</si>
  <si>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</si>
  <si>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</si>
  <si>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</si>
  <si>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</si>
  <si>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</si>
  <si>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</si>
  <si>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</si>
  <si>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</si>
  <si>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</si>
  <si>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</si>
  <si>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</si>
  <si>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</si>
  <si>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</si>
  <si>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</si>
  <si>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</si>
  <si>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</si>
  <si>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</si>
  <si>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</si>
  <si>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</si>
  <si>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</si>
  <si>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</si>
  <si>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</si>
  <si>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</si>
  <si>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</si>
  <si>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</si>
  <si>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</si>
  <si>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</si>
  <si>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</si>
  <si>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</si>
  <si>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r>
      <t>千葉県</t>
    </r>
    <phoneticPr fontId="12"/>
  </si>
  <si>
    <t>八千代市</t>
  </si>
  <si>
    <t>下川町</t>
  </si>
  <si>
    <t>四街道市</t>
  </si>
  <si>
    <t>美深町</t>
  </si>
  <si>
    <t>袖ケ浦市</t>
  </si>
  <si>
    <t>音威子府村</t>
  </si>
  <si>
    <t>印西市</t>
  </si>
  <si>
    <t>中川町</t>
  </si>
  <si>
    <t>栄町</t>
  </si>
  <si>
    <t>幌加内町</t>
  </si>
  <si>
    <r>
      <t>福生市</t>
    </r>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</si>
  <si>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</si>
  <si>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</si>
  <si>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</si>
  <si>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</si>
  <si>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</si>
  <si>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</si>
  <si>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</si>
  <si>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</si>
  <si>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</si>
  <si>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</si>
  <si>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</si>
  <si>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</si>
  <si>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</si>
  <si>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</si>
  <si>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</si>
  <si>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</si>
  <si>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</si>
  <si>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</si>
  <si>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</si>
  <si>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</si>
  <si>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</si>
  <si>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</si>
  <si>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</si>
  <si>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</si>
  <si>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</si>
  <si>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r>
      <t>愛知県</t>
    </r>
    <rPh sb="0" eb="3">
      <t>アイチケン</t>
    </rPh>
    <phoneticPr fontId="57"/>
  </si>
  <si>
    <t>知立市</t>
  </si>
  <si>
    <t>利尻町</t>
  </si>
  <si>
    <t>豊明市</t>
  </si>
  <si>
    <t>利尻富士町</t>
  </si>
  <si>
    <r>
      <t>みよし市</t>
    </r>
    <rPh sb="3" eb="4">
      <t>シ</t>
    </rPh>
    <phoneticPr fontId="1"/>
  </si>
  <si>
    <t>幌延町</t>
  </si>
  <si>
    <t>大津市</t>
  </si>
  <si>
    <t>美幌町</t>
  </si>
  <si>
    <t>草津市</t>
  </si>
  <si>
    <t>津別町</t>
  </si>
  <si>
    <r>
      <t>栗東市</t>
    </r>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</si>
  <si>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</si>
  <si>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</si>
  <si>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</si>
  <si>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</si>
  <si>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</si>
  <si>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</si>
  <si>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</si>
  <si>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</si>
  <si>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</si>
  <si>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</si>
  <si>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</si>
  <si>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</si>
  <si>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</si>
  <si>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</si>
  <si>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</si>
  <si>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</si>
  <si>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</si>
  <si>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</si>
  <si>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</si>
  <si>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</si>
  <si>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</si>
  <si>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</si>
  <si>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</si>
  <si>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</si>
  <si>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</si>
  <si>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</si>
  <si>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</si>
  <si>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</si>
  <si>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</si>
  <si>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</si>
  <si>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</si>
  <si>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</si>
  <si>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</si>
  <si>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</si>
  <si>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</si>
  <si>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r>
      <t>福岡市</t>
    </r>
    <rPh sb="0" eb="3">
      <t>フクオカシ</t>
    </rPh>
    <phoneticPr fontId="1"/>
  </si>
  <si>
    <t>安平町</t>
  </si>
  <si>
    <r>
      <t>春日市</t>
    </r>
    <rPh sb="0" eb="3">
      <t>カスガシ</t>
    </rPh>
    <phoneticPr fontId="1"/>
  </si>
  <si>
    <t>むかわ町</t>
  </si>
  <si>
    <r>
      <t>6級地</t>
    </r>
    <rPh sb="1" eb="3">
      <t>キュウチ</t>
    </rPh>
    <phoneticPr fontId="57"/>
  </si>
  <si>
    <t>仙台市</t>
  </si>
  <si>
    <t>日高町</t>
  </si>
  <si>
    <r>
      <t>多賀城市</t>
    </r>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</si>
  <si>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</si>
  <si>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</si>
  <si>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</si>
  <si>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</si>
  <si>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</si>
  <si>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</si>
  <si>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</si>
  <si>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</si>
  <si>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</si>
  <si>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</si>
  <si>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</si>
  <si>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</si>
  <si>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</si>
  <si>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</si>
  <si>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</si>
  <si>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</si>
  <si>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</si>
  <si>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</si>
  <si>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</si>
  <si>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r>
      <t>飯能市</t>
    </r>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</si>
  <si>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</si>
  <si>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</si>
  <si>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</si>
  <si>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</si>
  <si>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</si>
  <si>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</si>
  <si>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</si>
  <si>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</si>
  <si>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</si>
  <si>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</si>
  <si>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</si>
  <si>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</si>
  <si>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</si>
  <si>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</si>
  <si>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</si>
  <si>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</si>
  <si>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</si>
  <si>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</si>
  <si>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</si>
  <si>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</si>
  <si>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</si>
  <si>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</si>
  <si>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</si>
  <si>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</si>
  <si>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</si>
  <si>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</si>
  <si>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</si>
  <si>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</si>
  <si>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</si>
  <si>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</si>
  <si>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</si>
  <si>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</si>
  <si>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</si>
  <si>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</si>
  <si>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</si>
  <si>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</si>
  <si>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</si>
  <si>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</si>
  <si>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</si>
  <si>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</si>
  <si>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</si>
  <si>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r>
      <t>白岡市</t>
    </r>
    <rPh sb="0" eb="2">
      <t>シラオカ</t>
    </rPh>
    <rPh sb="2" eb="3">
      <t>シ</t>
    </rPh>
    <phoneticPr fontId="1"/>
  </si>
  <si>
    <t>別海町</t>
  </si>
  <si>
    <t>伊奈町</t>
  </si>
  <si>
    <t>中標津町</t>
  </si>
  <si>
    <t>三芳町</t>
  </si>
  <si>
    <t>標津町</t>
  </si>
  <si>
    <t>宮代町</t>
  </si>
  <si>
    <t>羅臼町</t>
  </si>
  <si>
    <t>杉戸町</t>
  </si>
  <si>
    <r>
      <t>色丹村</t>
    </r>
    <rPh sb="0" eb="3">
      <t>シコタンムラ</t>
    </rPh>
    <phoneticPr fontId="5"/>
  </si>
  <si>
    <t>松伏町</t>
  </si>
  <si>
    <r>
      <t>泊村</t>
    </r>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</si>
  <si>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</si>
  <si>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</si>
  <si>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</si>
  <si>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</si>
  <si>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</si>
  <si>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</si>
  <si>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</si>
  <si>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</si>
  <si>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</si>
  <si>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</si>
  <si>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</si>
  <si>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</si>
  <si>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</si>
  <si>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</si>
  <si>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</si>
  <si>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</si>
  <si>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</si>
  <si>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</si>
  <si>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</si>
  <si>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</si>
  <si>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</si>
  <si>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</si>
  <si>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r>
      <t>瑞穂町</t>
    </r>
    <rPh sb="0" eb="3">
      <t>ミズホマチ</t>
    </rPh>
    <phoneticPr fontId="1"/>
  </si>
  <si>
    <t>むつ市</t>
  </si>
  <si>
    <t>奥多摩町</t>
  </si>
  <si>
    <t>つがる市</t>
  </si>
  <si>
    <t>檜原村</t>
  </si>
  <si>
    <t>平川市</t>
  </si>
  <si>
    <t>秦野市</t>
  </si>
  <si>
    <t>平内町</t>
  </si>
  <si>
    <t>大磯町</t>
  </si>
  <si>
    <t>今別町</t>
  </si>
  <si>
    <t>二宮町</t>
  </si>
  <si>
    <t>蓬田村</t>
  </si>
  <si>
    <r>
      <t>中井町</t>
    </r>
    <rPh sb="0" eb="2">
      <t>ナカイ</t>
    </rPh>
    <phoneticPr fontId="1"/>
  </si>
  <si>
    <t>外ヶ浜町</t>
  </si>
  <si>
    <t>清川村</t>
  </si>
  <si>
    <t>鰺ヶ沢町</t>
  </si>
  <si>
    <t>岐阜市</t>
  </si>
  <si>
    <t>深浦町</t>
  </si>
  <si>
    <t>静岡市</t>
  </si>
  <si>
    <t>西目屋村</t>
  </si>
  <si>
    <t>岡崎市</t>
  </si>
  <si>
    <t>藤崎町</t>
  </si>
  <si>
    <t>一宮市</t>
  </si>
  <si>
    <t>大鰐町</t>
  </si>
  <si>
    <r>
      <t>瀬戸市</t>
    </r>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</si>
  <si>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</si>
  <si>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</si>
  <si>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</si>
  <si>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</si>
  <si>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</si>
  <si>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</si>
  <si>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</si>
  <si>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</si>
  <si>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</si>
  <si>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</si>
  <si>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</si>
  <si>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</si>
  <si>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</si>
  <si>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</si>
  <si>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</si>
  <si>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</si>
  <si>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</si>
  <si>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</si>
  <si>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</si>
  <si>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</si>
  <si>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</si>
  <si>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</si>
  <si>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</si>
  <si>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</si>
  <si>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</si>
  <si>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r>
      <t>清須市</t>
    </r>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</si>
  <si>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</si>
  <si>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</si>
  <si>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</si>
  <si>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</si>
  <si>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</si>
  <si>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</si>
  <si>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</si>
  <si>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</si>
  <si>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</si>
  <si>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</si>
  <si>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</si>
  <si>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</si>
  <si>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</si>
  <si>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</si>
  <si>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</si>
  <si>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r>
      <t>豊山町</t>
    </r>
    <rPh sb="0" eb="2">
      <t>トヨヤマ</t>
    </rPh>
    <rPh sb="2" eb="3">
      <t>マチ</t>
    </rPh>
    <phoneticPr fontId="1"/>
  </si>
  <si>
    <t>盛岡市</t>
  </si>
  <si>
    <r>
      <t>飛島村</t>
    </r>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</si>
  <si>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</si>
  <si>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</si>
  <si>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</si>
  <si>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</si>
  <si>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</si>
  <si>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</si>
  <si>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</si>
  <si>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</si>
  <si>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</si>
  <si>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</si>
  <si>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</si>
  <si>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</si>
  <si>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</si>
  <si>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</si>
  <si>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</si>
  <si>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</si>
  <si>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</si>
  <si>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</si>
  <si>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</si>
  <si>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</si>
  <si>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</si>
  <si>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</si>
  <si>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</si>
  <si>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</si>
  <si>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r>
      <t>滝沢市</t>
    </r>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</si>
  <si>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</si>
  <si>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</si>
  <si>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</si>
  <si>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</si>
  <si>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</si>
  <si>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</si>
  <si>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</si>
  <si>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</si>
  <si>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</si>
  <si>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</si>
  <si>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</si>
  <si>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</si>
  <si>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</si>
  <si>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</si>
  <si>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</si>
  <si>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</si>
  <si>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</si>
  <si>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</si>
  <si>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</si>
  <si>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</si>
  <si>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</si>
  <si>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</si>
  <si>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</si>
  <si>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</si>
  <si>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</si>
  <si>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</si>
  <si>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</si>
  <si>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</si>
  <si>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</si>
  <si>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</si>
  <si>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</si>
  <si>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</si>
  <si>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</si>
  <si>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</si>
  <si>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</si>
  <si>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</si>
  <si>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</si>
  <si>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</si>
  <si>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</si>
  <si>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</si>
  <si>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</si>
  <si>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</si>
  <si>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</si>
  <si>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</si>
  <si>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</si>
  <si>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</si>
  <si>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</si>
  <si>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</si>
  <si>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</si>
  <si>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r>
      <t>太子町</t>
    </r>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</si>
  <si>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</si>
  <si>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</si>
  <si>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</si>
  <si>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</si>
  <si>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</si>
  <si>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</si>
  <si>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</si>
  <si>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</si>
  <si>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</si>
  <si>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</si>
  <si>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</si>
  <si>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</si>
  <si>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</si>
  <si>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</si>
  <si>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r>
      <t>富谷市</t>
    </r>
    <rPh sb="2" eb="3">
      <t>シ</t>
    </rPh>
    <phoneticPr fontId="5"/>
  </si>
  <si>
    <t>和歌山市</t>
  </si>
  <si>
    <t>蔵王町</t>
  </si>
  <si>
    <t>橋本市</t>
  </si>
  <si>
    <t>七ヶ宿町</t>
  </si>
  <si>
    <t>大野城市</t>
  </si>
  <si>
    <t>大河原町</t>
  </si>
  <si>
    <t>太宰府市</t>
  </si>
  <si>
    <t>村田町</t>
  </si>
  <si>
    <t>福津市</t>
  </si>
  <si>
    <t>柴田町</t>
  </si>
  <si>
    <t>糸島市</t>
  </si>
  <si>
    <t>川崎町</t>
  </si>
  <si>
    <r>
      <t>那珂川市</t>
    </r>
    <rPh sb="3" eb="4">
      <t>シ</t>
    </rPh>
    <phoneticPr fontId="1"/>
  </si>
  <si>
    <t>丸森町</t>
  </si>
  <si>
    <t>粕屋町</t>
  </si>
  <si>
    <t>亘理町</t>
  </si>
  <si>
    <r>
      <t>7級地</t>
    </r>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</si>
  <si>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</si>
  <si>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</si>
  <si>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</si>
  <si>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</si>
  <si>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</si>
  <si>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</si>
  <si>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</si>
  <si>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</si>
  <si>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</si>
  <si>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</si>
  <si>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</si>
  <si>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</si>
  <si>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</si>
  <si>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</si>
  <si>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</si>
  <si>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</si>
  <si>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</si>
  <si>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</si>
  <si>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</si>
  <si>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</si>
  <si>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</si>
  <si>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</si>
  <si>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</si>
  <si>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</si>
  <si>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</si>
  <si>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</si>
  <si>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</si>
  <si>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</si>
  <si>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</si>
  <si>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</si>
  <si>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</si>
  <si>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</si>
  <si>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</si>
  <si>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</si>
  <si>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</si>
  <si>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</si>
  <si>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</si>
  <si>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</si>
  <si>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</si>
  <si>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</si>
  <si>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</si>
  <si>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</si>
  <si>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</si>
  <si>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</si>
  <si>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</si>
  <si>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</si>
  <si>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</si>
  <si>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</si>
  <si>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</si>
  <si>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</si>
  <si>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</si>
  <si>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</si>
  <si>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</si>
  <si>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</si>
  <si>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</si>
  <si>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</si>
  <si>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</si>
  <si>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</si>
  <si>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</si>
  <si>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</si>
  <si>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r>
      <t>榛東村</t>
    </r>
    <rPh sb="0" eb="3">
      <t>シントウムラ</t>
    </rPh>
    <phoneticPr fontId="1"/>
  </si>
  <si>
    <t>八峰町</t>
  </si>
  <si>
    <r>
      <t>吉岡町</t>
    </r>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</si>
  <si>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</si>
  <si>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</si>
  <si>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</si>
  <si>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</si>
  <si>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</si>
  <si>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</si>
  <si>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</si>
  <si>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</si>
  <si>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</si>
  <si>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</si>
  <si>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</si>
  <si>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</si>
  <si>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</si>
  <si>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</si>
  <si>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</si>
  <si>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</si>
  <si>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</si>
  <si>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</si>
  <si>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</si>
  <si>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</si>
  <si>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</si>
  <si>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</si>
  <si>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</si>
  <si>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</si>
  <si>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</si>
  <si>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</si>
  <si>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</si>
  <si>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</si>
  <si>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</si>
  <si>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</si>
  <si>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</si>
  <si>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r>
      <t>富里市</t>
    </r>
    <rPh sb="0" eb="3">
      <t>トミサトシ</t>
    </rPh>
    <phoneticPr fontId="1"/>
  </si>
  <si>
    <t>天童市</t>
  </si>
  <si>
    <t>山武市</t>
  </si>
  <si>
    <t>東根市</t>
  </si>
  <si>
    <r>
      <t>大網白里市</t>
    </r>
    <rPh sb="4" eb="5">
      <t>シ</t>
    </rPh>
    <phoneticPr fontId="1"/>
  </si>
  <si>
    <t>尾花沢市</t>
  </si>
  <si>
    <t>長柄町</t>
  </si>
  <si>
    <t>南陽市</t>
  </si>
  <si>
    <t>長南町</t>
  </si>
  <si>
    <t>山辺町</t>
  </si>
  <si>
    <r>
      <t>南足柄市</t>
    </r>
    <rPh sb="0" eb="3">
      <t>ミナミアシガラ</t>
    </rPh>
    <rPh sb="3" eb="4">
      <t>シ</t>
    </rPh>
    <phoneticPr fontId="1"/>
  </si>
  <si>
    <t>中山町</t>
  </si>
  <si>
    <r>
      <t>山北町</t>
    </r>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</si>
  <si>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</si>
  <si>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</si>
  <si>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</si>
  <si>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</si>
  <si>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</si>
  <si>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</si>
  <si>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</si>
  <si>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</si>
  <si>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</si>
  <si>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</si>
  <si>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</si>
  <si>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</si>
  <si>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</si>
  <si>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</si>
  <si>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</si>
  <si>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r>
      <t>南アルプス市</t>
    </r>
    <rPh sb="0" eb="1">
      <t>ミナミ</t>
    </rPh>
    <rPh sb="5" eb="6">
      <t>シ</t>
    </rPh>
    <phoneticPr fontId="1"/>
  </si>
  <si>
    <t>真室川町</t>
  </si>
  <si>
    <r>
      <t>南部町</t>
    </r>
    <rPh sb="0" eb="3">
      <t>ナンブチョウ</t>
    </rPh>
    <phoneticPr fontId="1"/>
  </si>
  <si>
    <t>大蔵村</t>
  </si>
  <si>
    <t>長野市</t>
  </si>
  <si>
    <t>鮭川村</t>
  </si>
  <si>
    <t>松本市</t>
  </si>
  <si>
    <t>戸沢村</t>
  </si>
  <si>
    <t>塩尻市</t>
  </si>
  <si>
    <t>高畠町</t>
  </si>
  <si>
    <t>大垣市</t>
  </si>
  <si>
    <t>川西町</t>
  </si>
  <si>
    <t>多治見市</t>
  </si>
  <si>
    <t>小国町</t>
  </si>
  <si>
    <r>
      <t>美濃加茂市</t>
    </r>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</si>
  <si>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</si>
  <si>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</si>
  <si>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</si>
  <si>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</si>
  <si>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</si>
  <si>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</si>
  <si>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</si>
  <si>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</si>
  <si>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</si>
  <si>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</si>
  <si>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</si>
  <si>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</si>
  <si>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</si>
  <si>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</si>
  <si>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</si>
  <si>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</si>
  <si>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</si>
  <si>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</si>
  <si>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</si>
  <si>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</si>
  <si>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</si>
  <si>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</si>
  <si>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</si>
  <si>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</si>
  <si>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</si>
  <si>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</si>
  <si>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</si>
  <si>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</si>
  <si>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</si>
  <si>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</si>
  <si>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</si>
  <si>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</si>
  <si>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r>
      <t>清水町</t>
    </r>
    <phoneticPr fontId="12"/>
  </si>
  <si>
    <t>本宮市</t>
  </si>
  <si>
    <t>長泉町</t>
  </si>
  <si>
    <t>桑折町</t>
  </si>
  <si>
    <t>小山町</t>
  </si>
  <si>
    <t>国見町</t>
  </si>
  <si>
    <t>川根本町</t>
  </si>
  <si>
    <t>川俣町</t>
  </si>
  <si>
    <r>
      <t>森町</t>
    </r>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</si>
  <si>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</si>
  <si>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</si>
  <si>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</si>
  <si>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</si>
  <si>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</si>
  <si>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</si>
  <si>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</si>
  <si>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</si>
  <si>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</si>
  <si>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</si>
  <si>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</si>
  <si>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</si>
  <si>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</si>
  <si>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</si>
  <si>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</si>
  <si>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</si>
  <si>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</si>
  <si>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</si>
  <si>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</si>
  <si>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</si>
  <si>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</si>
  <si>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</si>
  <si>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</si>
  <si>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</si>
  <si>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</si>
  <si>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</si>
  <si>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</si>
  <si>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</si>
  <si>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</si>
  <si>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</si>
  <si>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</si>
  <si>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</si>
  <si>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r>
      <t>武豊町</t>
    </r>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</si>
  <si>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</si>
  <si>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</si>
  <si>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</si>
  <si>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</si>
  <si>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</si>
  <si>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</si>
  <si>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</si>
  <si>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</si>
  <si>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</si>
  <si>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</si>
  <si>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</si>
  <si>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</si>
  <si>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</si>
  <si>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</si>
  <si>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</si>
  <si>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</si>
  <si>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</si>
  <si>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</si>
  <si>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</si>
  <si>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</si>
  <si>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</si>
  <si>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r>
      <t>朝日町</t>
    </r>
    <phoneticPr fontId="12"/>
  </si>
  <si>
    <t>平田村</t>
  </si>
  <si>
    <t>川越町</t>
  </si>
  <si>
    <t>浅川町</t>
  </si>
  <si>
    <t>長浜市</t>
  </si>
  <si>
    <t>古殿町</t>
  </si>
  <si>
    <r>
      <t>近江八幡市</t>
    </r>
    <rPh sb="0" eb="5">
      <t>オウミハチマンシ</t>
    </rPh>
    <phoneticPr fontId="1"/>
  </si>
  <si>
    <t>三春町</t>
  </si>
  <si>
    <t>野洲市</t>
  </si>
  <si>
    <t>小野町</t>
  </si>
  <si>
    <t>湖南市</t>
  </si>
  <si>
    <t>広野町</t>
  </si>
  <si>
    <r>
      <t>高島市</t>
    </r>
    <rPh sb="0" eb="3">
      <t>タカシマシ</t>
    </rPh>
    <phoneticPr fontId="1"/>
  </si>
  <si>
    <t>楢葉町</t>
  </si>
  <si>
    <t>東近江市</t>
  </si>
  <si>
    <t>富岡町</t>
  </si>
  <si>
    <r>
      <t>日野町</t>
    </r>
    <rPh sb="0" eb="3">
      <t>ヒノマチ</t>
    </rPh>
    <phoneticPr fontId="1"/>
  </si>
  <si>
    <t>川内村</t>
  </si>
  <si>
    <r>
      <t>竜王町</t>
    </r>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</si>
  <si>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</si>
  <si>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</si>
  <si>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</si>
  <si>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</si>
  <si>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</si>
  <si>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</si>
  <si>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</si>
  <si>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</si>
  <si>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</si>
  <si>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</si>
  <si>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</si>
  <si>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</si>
  <si>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</si>
  <si>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</si>
  <si>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</si>
  <si>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</si>
  <si>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</si>
  <si>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</si>
  <si>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</si>
  <si>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</si>
  <si>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</si>
  <si>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</si>
  <si>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</si>
  <si>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</si>
  <si>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</si>
  <si>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</si>
  <si>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</si>
  <si>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</si>
  <si>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</si>
  <si>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</si>
  <si>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r>
      <t>川西町</t>
    </r>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</si>
  <si>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</si>
  <si>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</si>
  <si>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</si>
  <si>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</si>
  <si>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</si>
  <si>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</si>
  <si>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</si>
  <si>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</si>
  <si>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</si>
  <si>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</si>
  <si>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</si>
  <si>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</si>
  <si>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</si>
  <si>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</si>
  <si>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</si>
  <si>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</si>
  <si>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</si>
  <si>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</si>
  <si>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r>
      <t>熊野町</t>
    </r>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</si>
  <si>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</si>
  <si>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</si>
  <si>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</si>
  <si>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</si>
  <si>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</si>
  <si>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</si>
  <si>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</si>
  <si>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</si>
  <si>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</si>
  <si>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</si>
  <si>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</si>
  <si>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</si>
  <si>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</si>
  <si>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</si>
  <si>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</si>
  <si>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</si>
  <si>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</si>
  <si>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r>
      <t>その他</t>
    </r>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</si>
  <si>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</si>
  <si>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</si>
  <si>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</si>
  <si>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</si>
  <si>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</si>
  <si>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</si>
  <si>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</si>
  <si>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</si>
  <si>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</si>
  <si>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</si>
  <si>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</si>
  <si>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</si>
  <si>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</si>
  <si>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</si>
  <si>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</si>
  <si>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</si>
  <si>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</si>
  <si>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</si>
  <si>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</si>
  <si>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</si>
  <si>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</si>
  <si>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</si>
  <si>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</si>
  <si>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</si>
  <si>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</si>
  <si>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</si>
  <si>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</si>
  <si>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</si>
  <si>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</si>
  <si>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</si>
  <si>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</si>
  <si>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</si>
  <si>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</si>
  <si>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</si>
  <si>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</si>
  <si>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</si>
  <si>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</si>
  <si>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</si>
  <si>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</si>
  <si>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</si>
  <si>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</si>
  <si>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</si>
  <si>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</si>
  <si>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</si>
  <si>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</si>
  <si>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</si>
  <si>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</si>
  <si>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r>
      <t>白岡市</t>
    </r>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</si>
  <si>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</si>
  <si>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</si>
  <si>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</si>
  <si>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</si>
  <si>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</si>
  <si>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</si>
  <si>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</si>
  <si>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</si>
  <si>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</si>
  <si>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</si>
  <si>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</si>
  <si>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</si>
  <si>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</si>
  <si>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</si>
  <si>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</si>
  <si>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</si>
  <si>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</si>
  <si>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</si>
  <si>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</si>
  <si>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</si>
  <si>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r>
      <t>大網白里市</t>
    </r>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</si>
  <si>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</si>
  <si>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</si>
  <si>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</si>
  <si>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</si>
  <si>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</si>
  <si>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</si>
  <si>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</si>
  <si>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</si>
  <si>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</si>
  <si>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</si>
  <si>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</si>
  <si>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</si>
  <si>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</si>
  <si>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</si>
  <si>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</si>
  <si>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</si>
  <si>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</si>
  <si>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</si>
  <si>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</si>
  <si>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</si>
  <si>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</si>
  <si>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</si>
  <si>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</si>
  <si>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</si>
  <si>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</si>
  <si>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</si>
  <si>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</si>
  <si>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</si>
  <si>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</si>
  <si>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</si>
  <si>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</si>
  <si>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</si>
  <si>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</si>
  <si>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</si>
  <si>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</si>
  <si>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</si>
  <si>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</si>
  <si>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</si>
  <si>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</si>
  <si>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</si>
  <si>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</si>
  <si>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</si>
  <si>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</si>
  <si>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</si>
  <si>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</si>
  <si>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</si>
  <si>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</si>
  <si>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</si>
  <si>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</si>
  <si>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</si>
  <si>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</si>
  <si>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</si>
  <si>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</si>
  <si>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</si>
  <si>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</si>
  <si>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</si>
  <si>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</si>
  <si>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</si>
  <si>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</si>
  <si>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</si>
  <si>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</si>
  <si>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</si>
  <si>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</si>
  <si>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</si>
  <si>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</si>
  <si>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</si>
  <si>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</si>
  <si>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</si>
  <si>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</si>
  <si>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</si>
  <si>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</si>
  <si>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</si>
  <si>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</si>
  <si>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</si>
  <si>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</si>
  <si>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</si>
  <si>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</si>
  <si>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</si>
  <si>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</si>
  <si>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</si>
  <si>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</si>
  <si>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</si>
  <si>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</si>
  <si>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</si>
  <si>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</si>
  <si>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</si>
  <si>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</si>
  <si>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</si>
  <si>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</si>
  <si>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</si>
  <si>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</si>
  <si>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</si>
  <si>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</si>
  <si>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</si>
  <si>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</si>
  <si>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</si>
  <si>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</si>
  <si>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</si>
  <si>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</si>
  <si>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</si>
  <si>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</si>
  <si>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</si>
  <si>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</si>
  <si>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</si>
  <si>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</si>
  <si>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</si>
  <si>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</si>
  <si>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</si>
  <si>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</si>
  <si>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</si>
  <si>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</si>
  <si>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</si>
  <si>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</si>
  <si>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</si>
  <si>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</si>
  <si>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</si>
  <si>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</si>
  <si>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</si>
  <si>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</si>
  <si>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</si>
  <si>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</si>
  <si>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</si>
  <si>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</si>
  <si>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</si>
  <si>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</si>
  <si>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</si>
  <si>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</si>
  <si>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</si>
  <si>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</si>
  <si>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</si>
  <si>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</si>
  <si>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</si>
  <si>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</si>
  <si>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</si>
  <si>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</si>
  <si>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</si>
  <si>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</si>
  <si>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</si>
  <si>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</si>
  <si>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</si>
  <si>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</si>
  <si>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</si>
  <si>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</si>
  <si>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</si>
  <si>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</si>
  <si>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</si>
  <si>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</si>
  <si>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</si>
  <si>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</si>
  <si>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</si>
  <si>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</si>
  <si>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</si>
  <si>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</si>
  <si>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</si>
  <si>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</si>
  <si>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</si>
  <si>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</si>
  <si>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</si>
  <si>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</si>
  <si>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</si>
  <si>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</si>
  <si>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</si>
  <si>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</si>
  <si>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</si>
  <si>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</si>
  <si>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</si>
  <si>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</si>
  <si>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</si>
  <si>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</si>
  <si>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</si>
  <si>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</si>
  <si>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</si>
  <si>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</si>
  <si>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</si>
  <si>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</si>
  <si>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</si>
  <si>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</si>
  <si>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</si>
  <si>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</si>
  <si>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</si>
  <si>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</si>
  <si>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</si>
  <si>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</si>
  <si>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</si>
  <si>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</si>
  <si>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</si>
  <si>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</si>
  <si>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</si>
  <si>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</si>
  <si>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</si>
  <si>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</si>
  <si>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</si>
  <si>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</si>
  <si>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</si>
  <si>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</si>
  <si>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</si>
  <si>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</si>
  <si>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</si>
  <si>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</si>
  <si>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</si>
  <si>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</si>
  <si>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</si>
  <si>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</si>
  <si>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</si>
  <si>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</si>
  <si>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</si>
  <si>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</si>
  <si>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</si>
  <si>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</si>
  <si>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</si>
  <si>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</si>
  <si>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</si>
  <si>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</si>
  <si>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</si>
  <si>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</si>
  <si>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</si>
  <si>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</si>
  <si>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</si>
  <si>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</si>
  <si>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</si>
  <si>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</si>
  <si>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</si>
  <si>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</si>
  <si>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</si>
  <si>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</si>
  <si>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</si>
  <si>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</si>
  <si>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</si>
  <si>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</si>
  <si>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</si>
  <si>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</si>
  <si>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</si>
  <si>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</si>
  <si>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</si>
  <si>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</si>
  <si>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</si>
  <si>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</si>
  <si>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</si>
  <si>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</si>
  <si>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</si>
  <si>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</si>
  <si>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</si>
  <si>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</si>
  <si>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</si>
  <si>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</si>
  <si>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</si>
  <si>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</si>
  <si>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</si>
  <si>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</si>
  <si>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</si>
  <si>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</si>
  <si>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</si>
  <si>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</si>
  <si>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</si>
  <si>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</si>
  <si>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</si>
  <si>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</si>
  <si>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</si>
  <si>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</si>
  <si>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</si>
  <si>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</si>
  <si>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</si>
  <si>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</si>
  <si>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</si>
  <si>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</si>
  <si>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</si>
  <si>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</si>
  <si>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</si>
  <si>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</si>
  <si>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</si>
  <si>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</si>
  <si>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</si>
  <si>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</si>
  <si>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</si>
  <si>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</si>
  <si>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</si>
  <si>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</si>
  <si>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</si>
  <si>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</si>
  <si>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</si>
  <si>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</si>
  <si>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</si>
  <si>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</si>
  <si>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</si>
  <si>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</si>
  <si>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</si>
  <si>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</si>
  <si>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</si>
  <si>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</si>
  <si>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</si>
  <si>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</si>
  <si>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</si>
  <si>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</si>
  <si>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</si>
  <si>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</si>
  <si>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</si>
  <si>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</si>
  <si>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</si>
  <si>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</si>
  <si>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</si>
  <si>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</si>
  <si>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</si>
  <si>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</si>
  <si>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</si>
  <si>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</si>
  <si>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</si>
  <si>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</si>
  <si>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</si>
  <si>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</si>
  <si>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</si>
  <si>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</si>
  <si>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</si>
  <si>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</si>
  <si>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</si>
  <si>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</si>
  <si>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</si>
  <si>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</si>
  <si>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</si>
  <si>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</si>
  <si>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</si>
  <si>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</si>
  <si>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</si>
  <si>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</si>
  <si>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</si>
  <si>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</si>
  <si>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</si>
  <si>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</si>
  <si>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</si>
  <si>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</si>
  <si>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</si>
  <si>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</si>
  <si>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</si>
  <si>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</si>
  <si>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</si>
  <si>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</si>
  <si>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</si>
  <si>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</si>
  <si>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</si>
  <si>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</si>
  <si>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</si>
  <si>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</si>
  <si>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</si>
  <si>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</si>
  <si>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</si>
  <si>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</si>
  <si>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</si>
  <si>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</si>
  <si>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</si>
  <si>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</si>
  <si>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</si>
  <si>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</si>
  <si>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</si>
  <si>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</si>
  <si>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</si>
  <si>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</si>
  <si>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</si>
  <si>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</si>
  <si>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</si>
  <si>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</si>
  <si>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</si>
  <si>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</si>
  <si>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</si>
  <si>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</si>
  <si>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</si>
  <si>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</si>
  <si>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</si>
  <si>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</si>
  <si>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</si>
  <si>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</si>
  <si>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</si>
  <si>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</si>
  <si>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</si>
  <si>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</si>
  <si>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</si>
  <si>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</si>
  <si>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</si>
  <si>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</si>
  <si>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</si>
  <si>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</si>
  <si>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</si>
  <si>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</si>
  <si>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</si>
  <si>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</si>
  <si>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</si>
  <si>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</si>
  <si>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</si>
  <si>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</si>
  <si>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</si>
  <si>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</si>
  <si>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</si>
  <si>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</si>
  <si>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</si>
  <si>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</si>
  <si>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</si>
  <si>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</si>
  <si>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</si>
  <si>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</si>
  <si>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</si>
  <si>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</si>
  <si>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</si>
  <si>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</si>
  <si>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</si>
  <si>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</si>
  <si>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</si>
  <si>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</si>
  <si>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</si>
  <si>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</si>
  <si>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</si>
  <si>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</si>
  <si>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</si>
  <si>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</si>
  <si>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</si>
  <si>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</si>
  <si>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</si>
  <si>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</si>
  <si>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</si>
  <si>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</si>
  <si>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</si>
  <si>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</si>
  <si>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</si>
  <si>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</si>
  <si>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</si>
  <si>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</si>
  <si>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</si>
  <si>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</si>
  <si>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</si>
  <si>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</si>
  <si>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</si>
  <si>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</si>
  <si>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</si>
  <si>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</si>
  <si>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</si>
  <si>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</si>
  <si>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</si>
  <si>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</si>
  <si>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</si>
  <si>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</si>
  <si>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</si>
  <si>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</si>
  <si>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</si>
  <si>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</si>
  <si>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</si>
  <si>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</si>
  <si>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</si>
  <si>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</si>
  <si>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</si>
  <si>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</si>
  <si>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</si>
  <si>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</si>
  <si>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</si>
  <si>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</si>
  <si>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</si>
  <si>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</si>
  <si>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</si>
  <si>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</si>
  <si>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</si>
  <si>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</si>
  <si>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</si>
  <si>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</si>
  <si>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</si>
  <si>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</si>
  <si>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</si>
  <si>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</si>
  <si>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</si>
  <si>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</si>
  <si>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</si>
  <si>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</si>
  <si>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</si>
  <si>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</si>
  <si>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</si>
  <si>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</si>
  <si>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</si>
  <si>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</si>
  <si>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</si>
  <si>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</si>
  <si>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</si>
  <si>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</si>
  <si>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</si>
  <si>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</si>
  <si>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</si>
  <si>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</si>
  <si>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</si>
  <si>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</si>
  <si>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</si>
  <si>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</si>
  <si>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</si>
  <si>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</si>
  <si>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</si>
  <si>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</si>
  <si>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</si>
  <si>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</si>
  <si>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</si>
  <si>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</si>
  <si>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</si>
  <si>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</si>
  <si>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</si>
  <si>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</si>
  <si>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</si>
  <si>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</si>
  <si>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</si>
  <si>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</si>
  <si>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</si>
  <si>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</si>
  <si>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</si>
  <si>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</si>
  <si>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</si>
  <si>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</si>
  <si>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</si>
  <si>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</si>
  <si>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</si>
  <si>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</si>
  <si>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</si>
  <si>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</si>
  <si>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</si>
  <si>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</si>
  <si>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</si>
  <si>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</si>
  <si>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</si>
  <si>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</si>
  <si>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</si>
  <si>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</si>
  <si>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</si>
  <si>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</si>
  <si>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</si>
  <si>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</si>
  <si>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</si>
  <si>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</si>
  <si>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</si>
  <si>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</si>
  <si>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</si>
  <si>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</si>
  <si>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</si>
  <si>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</si>
  <si>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</si>
  <si>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</si>
  <si>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</si>
  <si>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</si>
  <si>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</si>
  <si>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</si>
  <si>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</si>
  <si>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</si>
  <si>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</si>
  <si>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</si>
  <si>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</si>
  <si>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</si>
  <si>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</si>
  <si>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</si>
  <si>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</si>
  <si>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</si>
  <si>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</si>
  <si>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</si>
  <si>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</si>
  <si>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</si>
  <si>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</si>
  <si>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</si>
  <si>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</si>
  <si>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</si>
  <si>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</si>
  <si>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</si>
  <si>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</si>
  <si>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</si>
  <si>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</si>
  <si>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</si>
  <si>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</si>
  <si>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</si>
  <si>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</si>
  <si>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</si>
  <si>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</si>
  <si>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</si>
  <si>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</si>
  <si>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</si>
  <si>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</si>
  <si>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</si>
  <si>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</si>
  <si>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</si>
  <si>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</si>
  <si>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</si>
  <si>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</si>
  <si>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</si>
  <si>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</si>
  <si>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</si>
  <si>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</si>
  <si>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</si>
  <si>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</si>
  <si>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</si>
  <si>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</si>
  <si>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</si>
  <si>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</si>
  <si>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</si>
  <si>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</si>
  <si>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</si>
  <si>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</si>
  <si>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</si>
  <si>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</si>
  <si>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</si>
  <si>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</si>
  <si>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</si>
  <si>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</si>
  <si>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</si>
  <si>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</si>
  <si>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</si>
  <si>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</si>
  <si>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</si>
  <si>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r>
      <t>福岡県</t>
    </r>
    <rPh sb="0" eb="3">
      <t>フクオカケン</t>
    </rPh>
    <phoneticPr fontId="5"/>
  </si>
  <si>
    <r>
      <t>那珂川市</t>
    </r>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</si>
  <si>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</si>
  <si>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</si>
  <si>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</si>
  <si>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</si>
  <si>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</si>
  <si>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</si>
  <si>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</si>
  <si>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</si>
  <si>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</si>
  <si>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</si>
  <si>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</si>
  <si>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</si>
  <si>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</si>
  <si>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</si>
  <si>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</si>
  <si>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</si>
  <si>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</si>
  <si>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</si>
  <si>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</si>
  <si>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</si>
  <si>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</si>
  <si>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</si>
  <si>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</si>
  <si>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</si>
  <si>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</si>
  <si>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</si>
  <si>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</si>
  <si>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</si>
  <si>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</si>
  <si>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</si>
  <si>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</si>
  <si>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</si>
  <si>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</si>
  <si>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</si>
  <si>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</si>
  <si>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</si>
  <si>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</si>
  <si>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</si>
  <si>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</si>
  <si>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</si>
  <si>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</si>
  <si>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</si>
  <si>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</si>
  <si>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</si>
  <si>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</si>
  <si>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</si>
  <si>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</si>
  <si>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</si>
  <si>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</si>
  <si>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</si>
  <si>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</si>
  <si>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</si>
  <si>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</si>
  <si>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</si>
  <si>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</si>
  <si>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</si>
  <si>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</si>
  <si>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</si>
  <si>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</si>
  <si>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</si>
  <si>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</si>
  <si>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</si>
  <si>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</si>
  <si>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</si>
  <si>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</si>
  <si>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</si>
  <si>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</si>
  <si>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</si>
  <si>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</si>
  <si>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</si>
  <si>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</si>
  <si>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</si>
  <si>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</si>
  <si>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</si>
  <si>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</si>
  <si>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</si>
  <si>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</si>
  <si>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</si>
  <si>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</si>
  <si>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</si>
  <si>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</si>
  <si>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</si>
  <si>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</si>
  <si>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</si>
  <si>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</si>
  <si>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</si>
  <si>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</si>
  <si>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</si>
  <si>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</si>
  <si>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</si>
  <si>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</si>
  <si>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</si>
  <si>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</si>
  <si>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</si>
  <si>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</si>
  <si>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</si>
  <si>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</si>
  <si>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</si>
  <si>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</si>
  <si>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</si>
  <si>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</si>
  <si>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</si>
  <si>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</si>
  <si>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</si>
  <si>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</si>
  <si>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</si>
  <si>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</si>
  <si>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</si>
  <si>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</si>
  <si>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</si>
  <si>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</si>
  <si>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</si>
  <si>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</si>
  <si>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</si>
  <si>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</si>
  <si>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</si>
  <si>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</si>
  <si>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</si>
  <si>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</si>
  <si>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</si>
  <si>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</si>
  <si>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</si>
  <si>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</si>
  <si>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</si>
  <si>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</si>
  <si>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</si>
  <si>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</si>
  <si>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</si>
  <si>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</si>
  <si>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</si>
  <si>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</si>
  <si>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</si>
  <si>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</si>
  <si>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</si>
  <si>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</si>
  <si>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</si>
  <si>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</si>
  <si>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</si>
  <si>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</si>
  <si>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</si>
  <si>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</si>
  <si>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</si>
  <si>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</si>
  <si>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</si>
  <si>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</si>
  <si>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</si>
  <si>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</si>
  <si>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</si>
  <si>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</si>
  <si>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</si>
  <si>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</si>
  <si>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</si>
  <si>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</si>
  <si>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</si>
  <si>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</si>
  <si>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</si>
  <si>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</si>
  <si>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</si>
  <si>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</si>
  <si>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</si>
  <si>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</si>
  <si>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</si>
  <si>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</si>
  <si>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</si>
  <si>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</si>
  <si>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</si>
  <si>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</si>
  <si>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</si>
  <si>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</si>
  <si>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</si>
  <si>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</si>
  <si>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</si>
  <si>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</si>
  <si>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</si>
  <si>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</si>
  <si>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</si>
  <si>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</si>
  <si>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</si>
  <si>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</si>
  <si>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</si>
  <si>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</si>
  <si>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</si>
  <si>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</si>
  <si>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</si>
  <si>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</si>
  <si>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</si>
  <si>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</si>
  <si>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</si>
  <si>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</si>
  <si>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</si>
  <si>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</si>
  <si>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</si>
  <si>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</si>
  <si>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</si>
  <si>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</si>
  <si>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</si>
  <si>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</si>
  <si>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</si>
  <si>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</si>
  <si>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</si>
  <si>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</si>
  <si>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</si>
  <si>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</si>
  <si>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</si>
  <si>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</si>
  <si>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</si>
  <si>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</si>
  <si>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</si>
  <si>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</si>
  <si>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</si>
  <si>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</si>
  <si>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</si>
  <si>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</si>
  <si>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</si>
  <si>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</si>
  <si>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</si>
  <si>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</si>
  <si>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</si>
  <si>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</si>
  <si>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</si>
  <si>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</si>
  <si>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</si>
  <si>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</si>
  <si>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</si>
  <si>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</si>
  <si>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</si>
  <si>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</si>
  <si>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</si>
  <si>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</si>
  <si>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</si>
  <si>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</si>
  <si>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</si>
  <si>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</si>
  <si>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</si>
  <si>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</si>
  <si>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</si>
  <si>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</si>
  <si>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t>通所型サービス_独自_定額_19人未満_Ⅴ</t>
    </r>
    <phoneticPr fontId="12"/>
  </si>
  <si>
    <r>
      <t>通所型サービス_独自_定率_19人未満</t>
    </r>
    <phoneticPr fontId="12"/>
  </si>
  <si>
    <r>
      <t>通所型サービス_独自_19人未満_Ⅴ</t>
    </r>
    <phoneticPr fontId="12"/>
  </si>
  <si>
    <r>
      <t>通所型サービス_独自_定額_19人以上_Ⅴ</t>
    </r>
    <phoneticPr fontId="12"/>
  </si>
  <si>
    <r>
      <t>通所型サービス_独自_定率_19人以上_Ⅴ</t>
    </r>
    <phoneticPr fontId="12"/>
  </si>
  <si>
    <r>
      <t>通所型サービス_独自_19人以上_Ⅴ</t>
    </r>
    <phoneticPr fontId="12"/>
  </si>
  <si>
    <r>
      <t>訪問型サービス_独自_定額_Ⅴ</t>
    </r>
    <phoneticPr fontId="12"/>
  </si>
  <si>
    <r>
      <t>訪問型サービス_独自_定率_Ⅴ</t>
    </r>
    <phoneticPr fontId="12"/>
  </si>
  <si>
    <r>
      <t>地域密着型特定施設入居者生活介護_短期利用型_Ⅴ</t>
    </r>
    <phoneticPr fontId="12"/>
  </si>
  <si>
    <r>
      <t>地域密着型特定施設入居者生活介護_Ⅴ</t>
    </r>
    <phoneticPr fontId="12"/>
  </si>
  <si>
    <r>
      <t>介護予防短期入所療養介護_介護老人保健施設_Ⅴ</t>
    </r>
    <phoneticPr fontId="12"/>
  </si>
  <si>
    <r>
      <t>短期入所療養介護_介護医療院_R8</t>
    </r>
    <phoneticPr fontId="12"/>
  </si>
  <si>
    <r>
      <t>介護予防短期入所療養介護_病院等_老健以外__R8</t>
    </r>
    <phoneticPr fontId="12"/>
  </si>
  <si>
    <r>
      <t>短期入所療養介護_病院等_老健以外__R8</t>
    </r>
    <phoneticPr fontId="12"/>
  </si>
  <si>
    <r>
      <t>短期入所療養介護_病院等_老健以外__Ⅴ</t>
    </r>
    <phoneticPr fontId="12"/>
  </si>
  <si>
    <r>
      <t>介護予防短期入所療養介護_病院等_老健以外__Ⅴ</t>
    </r>
    <phoneticPr fontId="12"/>
  </si>
  <si>
    <r>
      <t>通所型サービス_独自_定額__19人未満__R8</t>
    </r>
    <phoneticPr fontId="12"/>
  </si>
  <si>
    <r>
      <t>通所型サービス_独自_定率__19人未満_R8</t>
    </r>
    <rPh sb="12" eb="13">
      <t>リツ</t>
    </rPh>
    <phoneticPr fontId="12"/>
  </si>
  <si>
    <t>訪問型サービス_独自_定率_R8</t>
  </si>
  <si>
    <r>
      <t>通所型サービス_独自__19人未満_R8</t>
    </r>
    <phoneticPr fontId="12"/>
  </si>
  <si>
    <r>
      <t>通所型サービス_独自_定額__19人以上_R8</t>
    </r>
    <phoneticPr fontId="12"/>
  </si>
  <si>
    <r>
      <t>通所型サービス_独自_定率__19人以上_R8</t>
    </r>
    <phoneticPr fontId="12"/>
  </si>
  <si>
    <r>
      <t>通所型サービス_独自__19人以上_R8</t>
    </r>
    <phoneticPr fontId="12"/>
  </si>
  <si>
    <r>
      <t>訪問型サービス_独自_定額_R8</t>
    </r>
    <phoneticPr fontId="12"/>
  </si>
  <si>
    <r>
      <t>分類</t>
    </r>
    <rPh sb="0" eb="2">
      <t>ブンルイ</t>
    </rPh>
    <phoneticPr fontId="12"/>
  </si>
  <si>
    <r>
      <t>⑤の必要数チェック</t>
    </r>
    <rPh sb="2" eb="4">
      <t>ヒツヨウ</t>
    </rPh>
    <rPh sb="4" eb="5">
      <t>スウ</t>
    </rPh>
    <phoneticPr fontId="12"/>
  </si>
  <si>
    <r>
      <t>○○ケアサービス</t>
    </r>
    <phoneticPr fontId="12"/>
  </si>
  <si>
    <r>
      <t>100</t>
    </r>
    <phoneticPr fontId="12"/>
  </si>
  <si>
    <r>
      <t>0005</t>
    </r>
    <phoneticPr fontId="12"/>
  </si>
  <si>
    <r>
      <t>東京都千代田区１－１－１</t>
    </r>
    <rPh sb="0" eb="3">
      <t>トウキョウト</t>
    </rPh>
    <rPh sb="3" eb="7">
      <t>チヨダク</t>
    </rPh>
    <phoneticPr fontId="12"/>
  </si>
  <si>
    <r>
      <t>○○ビル○○号室</t>
    </r>
    <rPh sb="6" eb="8">
      <t>ゴウシツ</t>
    </rPh>
    <phoneticPr fontId="12"/>
  </si>
  <si>
    <r>
      <t>代表取締役</t>
    </r>
    <rPh sb="0" eb="2">
      <t>ダイヒョウ</t>
    </rPh>
    <rPh sb="2" eb="5">
      <t>トリシマリヤク</t>
    </rPh>
    <phoneticPr fontId="12"/>
  </si>
  <si>
    <r>
      <t>厚労花子</t>
    </r>
    <rPh sb="0" eb="2">
      <t>コウロウ</t>
    </rPh>
    <rPh sb="2" eb="4">
      <t>ハナコ</t>
    </rPh>
    <phoneticPr fontId="12"/>
  </si>
  <si>
    <t>1234567891234</t>
  </si>
  <si>
    <r>
      <t>コウロウ　タロウ</t>
    </r>
    <phoneticPr fontId="12"/>
  </si>
  <si>
    <r>
      <t>厚労　太郎</t>
    </r>
    <rPh sb="0" eb="2">
      <t>コウロウ</t>
    </rPh>
    <rPh sb="3" eb="5">
      <t>タロウ</t>
    </rPh>
    <phoneticPr fontId="12"/>
  </si>
  <si>
    <r>
      <t>000-0000-0000</t>
    </r>
    <phoneticPr fontId="12"/>
  </si>
  <si>
    <r>
      <t>aaa@aaa.com</t>
    </r>
    <phoneticPr fontId="12"/>
  </si>
  <si>
    <r>
      <t>1111111111</t>
    </r>
    <phoneticPr fontId="12"/>
  </si>
  <si>
    <r>
      <t>東京都</t>
    </r>
    <rPh sb="0" eb="3">
      <t>トウキョウト</t>
    </rPh>
    <phoneticPr fontId="12"/>
  </si>
  <si>
    <r>
      <t>○○ホームヘルプ</t>
    </r>
    <phoneticPr fontId="12"/>
  </si>
  <si>
    <r>
      <t>1111111112</t>
    </r>
    <phoneticPr fontId="12"/>
  </si>
  <si>
    <r>
      <t>○○デイサービス</t>
    </r>
    <phoneticPr fontId="12"/>
  </si>
  <si>
    <r>
      <t>1111111113</t>
    </r>
    <phoneticPr fontId="12"/>
  </si>
  <si>
    <r>
      <t>小規模多機能ホーム○○</t>
    </r>
    <phoneticPr fontId="12"/>
  </si>
  <si>
    <t>介護予防小規模多機能型居宅介護（短期利用型）</t>
  </si>
  <si>
    <r>
      <t>1111111114</t>
    </r>
    <phoneticPr fontId="12"/>
  </si>
  <si>
    <r>
      <t>1111111115</t>
    </r>
    <phoneticPr fontId="12"/>
  </si>
  <si>
    <r>
      <t>訪問看護ステーション○○</t>
    </r>
    <phoneticPr fontId="12"/>
  </si>
  <si>
    <r>
      <t>1111111116</t>
    </r>
    <phoneticPr fontId="12"/>
  </si>
  <si>
    <r>
      <t>〇〇ケアプランセンター</t>
    </r>
    <phoneticPr fontId="12"/>
  </si>
  <si>
    <t>介護予防支援</t>
  </si>
  <si>
    <t>✓</t>
  </si>
  <si>
    <t>○</t>
  </si>
  <si>
    <t>処遇改善加算Ⅰロ</t>
  </si>
  <si>
    <t>処遇改善加算Ⅰイ</t>
  </si>
  <si>
    <t>処遇改善加算Ⅱロ</t>
  </si>
  <si>
    <t>処遇改善加算Ⅱイ</t>
  </si>
  <si>
    <t>-</t>
  </si>
  <si>
    <t>✓</t>
  </si>
  <si>
    <t>✓</t>
  </si>
  <si>
    <t>✓</t>
  </si>
  <si>
    <t>✓</t>
  </si>
  <si>
    <t>○</t>
  </si>
  <si>
    <t>×</t>
  </si>
  <si>
    <t>*介護予防*</t>
  </si>
  <si>
    <t>*短期利用型*</t>
  </si>
  <si>
    <t>*独自*</t>
  </si>
  <si>
    <t>介護予防ケアマネジメント</t>
  </si>
  <si>
    <t>その他</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</si>
  <si>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</si>
  <si>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</si>
  <si>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</si>
  <si>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</si>
  <si>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</si>
  <si>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</si>
  <si>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</si>
  <si>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</si>
  <si>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</si>
  <si>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</si>
  <si>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</si>
  <si>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</si>
  <si>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</si>
  <si>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</si>
  <si>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</si>
  <si>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</si>
  <si>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</si>
  <si>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</si>
  <si>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</si>
  <si>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</si>
  <si>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</si>
  <si>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</si>
  <si>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</si>
  <si>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</si>
  <si>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</si>
  <si>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</si>
  <si>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</si>
  <si>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</si>
  <si>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</si>
  <si>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</si>
  <si>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</si>
  <si>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</si>
  <si>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</si>
  <si>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</si>
  <si>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</si>
  <si>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</si>
  <si>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</si>
  <si>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</si>
  <si>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</si>
  <si>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</si>
  <si>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</si>
  <si>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</si>
  <si>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</si>
  <si>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</si>
  <si>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</si>
  <si>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</si>
  <si>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</si>
  <si>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</si>
  <si>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</si>
  <si>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</si>
  <si>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</si>
  <si>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</si>
  <si>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</si>
  <si>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</si>
  <si>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</si>
  <si>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</si>
  <si>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</si>
  <si>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</si>
  <si>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</si>
  <si>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</si>
  <si>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</si>
  <si>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</si>
  <si>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</si>
  <si>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</si>
  <si>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</si>
  <si>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</si>
  <si>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</si>
  <si>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</si>
  <si>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</si>
  <si>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</si>
  <si>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</si>
  <si>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</si>
  <si>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</si>
  <si>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</si>
  <si>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</si>
  <si>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</si>
  <si>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</si>
  <si>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</si>
  <si>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</si>
  <si>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</si>
  <si>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</si>
  <si>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</si>
  <si>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</si>
  <si>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</si>
  <si>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</si>
  <si>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</si>
  <si>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</si>
  <si>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</si>
  <si>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</si>
  <si>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</si>
  <si>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</si>
  <si>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</si>
  <si>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</si>
  <si>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</si>
  <si>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</si>
  <si>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</si>
  <si>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</si>
  <si>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</si>
  <si>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</si>
  <si>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</si>
  <si>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</si>
  <si>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</si>
  <si>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</si>
  <si>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</si>
  <si>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</si>
  <si>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</si>
  <si>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</si>
  <si>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</si>
  <si>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</si>
  <si>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</si>
  <si>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</si>
  <si>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</si>
  <si>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</si>
  <si>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</si>
  <si>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</si>
  <si>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</si>
  <si>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</si>
  <si>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</si>
  <si>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</si>
  <si>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</si>
  <si>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</si>
  <si>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</si>
  <si>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</si>
  <si>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</si>
  <si>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</si>
  <si>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</si>
  <si>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</si>
  <si>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</si>
  <si>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</si>
  <si>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</si>
  <si>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</si>
  <si>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</si>
  <si>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</si>
  <si>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</si>
  <si>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</si>
  <si>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</si>
  <si>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</si>
  <si>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</si>
  <si>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</si>
  <si>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</si>
  <si>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</si>
  <si>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</si>
  <si>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</si>
  <si>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</si>
  <si>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</si>
  <si>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</si>
  <si>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</si>
  <si>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</si>
  <si>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</si>
  <si>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</si>
  <si>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</si>
  <si>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</si>
  <si>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</si>
  <si>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</si>
  <si>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</si>
  <si>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</si>
  <si>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</si>
  <si>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</si>
  <si>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</si>
  <si>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</si>
  <si>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</si>
  <si>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</si>
  <si>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</si>
  <si>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</si>
  <si>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</si>
  <si>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</si>
  <si>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</si>
  <si>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</si>
  <si>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</si>
  <si>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</si>
  <si>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</si>
  <si>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</si>
  <si>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</si>
  <si>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</si>
  <si>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</si>
  <si>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</si>
  <si>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</si>
  <si>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</si>
  <si>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</si>
  <si>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</si>
  <si>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</si>
  <si>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</si>
  <si>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</si>
  <si>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</si>
  <si>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</si>
  <si>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</si>
  <si>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</si>
  <si>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</si>
  <si>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</si>
  <si>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</si>
  <si>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</si>
  <si>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</si>
  <si>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</si>
  <si>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</si>
  <si>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</si>
  <si>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</si>
  <si>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</si>
  <si>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</si>
  <si>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総合事業</t>
  </si>
  <si>
    <t>数式を削除して手入力</t>
  </si>
  <si>
    <t>－</t>
  </si>
  <si>
    <t>○</t>
  </si>
  <si>
    <t>×</t>
  </si>
  <si>
    <t>○</t>
  </si>
  <si>
    <t>○</t>
  </si>
  <si>
    <t>○</t>
  </si>
  <si>
    <t>×</t>
  </si>
  <si>
    <t>○</t>
  </si>
  <si>
    <t>×</t>
  </si>
  <si>
    <t>○</t>
  </si>
  <si>
    <t>○</t>
  </si>
  <si>
    <t>*令和８年度特例要件を*</t>
  </si>
  <si>
    <t>*令和８年度特例要件を*</t>
  </si>
  <si>
    <t>○</t>
  </si>
  <si>
    <t>×</t>
  </si>
  <si>
    <t>処遇改善加算Ⅰ</t>
  </si>
  <si>
    <t>処遇改善加算Ⅱ</t>
  </si>
  <si>
    <t>処遇改善加算Ⅲ</t>
  </si>
  <si>
    <t>処遇改善加算Ⅳ</t>
  </si>
  <si>
    <t>*処遇改善加算Ⅰ*</t>
  </si>
  <si>
    <t>*処遇改善加算Ⅱ*</t>
  </si>
  <si>
    <t>処遇改善加算Ⅲ</t>
  </si>
  <si>
    <t>処遇改善加算Ⅳ</t>
  </si>
  <si>
    <t>処遇改善加算</t>
  </si>
  <si>
    <t>○</t>
  </si>
  <si>
    <t>○</t>
  </si>
  <si>
    <t>*令和８年度特例要件を*</t>
  </si>
  <si>
    <t>*令和８年度特例要件を*</t>
  </si>
  <si>
    <t>○</t>
  </si>
  <si>
    <t>×</t>
  </si>
  <si>
    <t>処遇改善加算Ⅰ</t>
  </si>
  <si>
    <t>処遇改善加算Ⅱ</t>
  </si>
  <si>
    <t>処遇改善加算Ⅲ</t>
  </si>
  <si>
    <t>*処遇改善加算Ⅰ*</t>
  </si>
  <si>
    <t>*処遇改善加算Ⅱ*</t>
  </si>
  <si>
    <t>処遇改善加算Ⅲ</t>
  </si>
  <si>
    <t>○</t>
  </si>
  <si>
    <t>○</t>
  </si>
  <si>
    <t>*令和８年度特例要件を*</t>
  </si>
  <si>
    <t>*令和８年度特例要件を*</t>
  </si>
  <si>
    <t>*その他*</t>
  </si>
  <si>
    <t>*その他*</t>
  </si>
  <si>
    <t>○</t>
  </si>
  <si>
    <t>×</t>
  </si>
  <si>
    <t>処遇改善加算Ⅰ</t>
  </si>
  <si>
    <t>処遇改善加算Ⅱ</t>
  </si>
  <si>
    <t>*処遇改善加算Ⅰ*</t>
  </si>
  <si>
    <t>*処遇改善加算Ⅱ*</t>
  </si>
  <si>
    <t>○</t>
  </si>
  <si>
    <t>○</t>
  </si>
  <si>
    <t>×</t>
  </si>
  <si>
    <t>○</t>
  </si>
  <si>
    <t>○</t>
  </si>
  <si>
    <t>○</t>
  </si>
  <si>
    <t>×</t>
  </si>
  <si>
    <t>処遇改善加算Ⅰ</t>
  </si>
  <si>
    <t>*処遇改善加算Ⅰ*</t>
  </si>
  <si>
    <t>○</t>
  </si>
  <si>
    <t>○</t>
  </si>
  <si>
    <t>○</t>
  </si>
  <si>
    <t>○</t>
  </si>
  <si>
    <t>○</t>
  </si>
  <si>
    <t>×</t>
  </si>
  <si>
    <t>○</t>
  </si>
  <si>
    <t>○</t>
  </si>
  <si>
    <t>×</t>
  </si>
  <si>
    <t>該当</t>
  </si>
  <si>
    <t>該当</t>
  </si>
  <si>
    <t>該当</t>
  </si>
  <si>
    <t>！この区分（４項目）から２つ以上の取組が選択されていません。</t>
  </si>
  <si>
    <t>！この区分（４項目）から１つ以上の取組が選択されていません。</t>
  </si>
  <si>
    <t>✓</t>
  </si>
  <si>
    <t>誓約</t>
  </si>
  <si>
    <t>該当</t>
  </si>
  <si>
    <t>該当</t>
  </si>
  <si>
    <t>該当</t>
  </si>
  <si>
    <t>！この区分（４項目）から２つ以上の取組が選択されていません。</t>
  </si>
  <si>
    <t>！この区分（４項目）から１つ以上の取組が選択されていません。</t>
  </si>
  <si>
    <t>✓</t>
  </si>
  <si>
    <t>誓約</t>
  </si>
  <si>
    <t>該当</t>
  </si>
  <si>
    <t>！この区分（４項目）から２つ以上の取組が選択されていません。</t>
  </si>
  <si>
    <t>！この区分（４項目）から１つ以上の取組が選択されていません。</t>
  </si>
  <si>
    <t>✓</t>
  </si>
  <si>
    <t>誓約</t>
  </si>
  <si>
    <t>該当</t>
  </si>
  <si>
    <t>！この区分（４項目）から２つ以上の取組が選択されていません。</t>
  </si>
  <si>
    <t>！この区分（４項目）から１つ以上の取組が選択されていません。</t>
  </si>
  <si>
    <t>✓</t>
  </si>
  <si>
    <t>誓約</t>
  </si>
  <si>
    <t>該当</t>
  </si>
  <si>
    <t>！⑰又は⑱の取組は必須です。</t>
  </si>
  <si>
    <t>✓</t>
  </si>
  <si>
    <t>誓約</t>
  </si>
  <si>
    <t>✓</t>
  </si>
  <si>
    <t>誓約</t>
  </si>
  <si>
    <t>該当</t>
  </si>
  <si>
    <t>！この区分（８項目）から３つ以上の取組が選択されていません。</t>
  </si>
  <si>
    <t>！この区分（４項目）から２つ以上の取組が選択されていません。</t>
  </si>
  <si>
    <t>該当</t>
  </si>
  <si>
    <t>！この区分（４項目）から２つ以上の取組が選択されていません。</t>
  </si>
  <si>
    <t>！この区分（４項目）から１つ以上の取組が選択されていません。</t>
  </si>
  <si>
    <t>✓</t>
  </si>
  <si>
    <t>誓約</t>
  </si>
  <si>
    <t>該当</t>
  </si>
  <si>
    <t>✓</t>
  </si>
  <si>
    <t>○</t>
  </si>
  <si>
    <t>×</t>
  </si>
  <si>
    <t>×</t>
  </si>
  <si>
    <t>○</t>
  </si>
  <si>
    <t>×</t>
  </si>
  <si>
    <t>○</t>
  </si>
  <si>
    <t>×</t>
  </si>
  <si>
    <t>○</t>
  </si>
  <si>
    <t>○</t>
  </si>
  <si>
    <t>○</t>
  </si>
  <si>
    <t>×</t>
  </si>
  <si>
    <t>○</t>
  </si>
  <si>
    <t>×</t>
  </si>
  <si>
    <t>✓</t>
  </si>
  <si>
    <t>○</t>
  </si>
  <si>
    <t>×</t>
  </si>
  <si>
    <t>○</t>
  </si>
  <si>
    <t>×</t>
  </si>
  <si>
    <t>✓</t>
  </si>
  <si>
    <t>○</t>
  </si>
  <si>
    <t>×</t>
  </si>
  <si>
    <t>○</t>
  </si>
  <si>
    <t>○</t>
  </si>
  <si>
    <t>○</t>
  </si>
  <si>
    <t>×</t>
  </si>
  <si>
    <t>○</t>
  </si>
  <si>
    <t>○</t>
  </si>
  <si>
    <t>○</t>
  </si>
  <si>
    <t>×</t>
  </si>
  <si>
    <t>対象</t>
  </si>
  <si>
    <t>その他</t>
  </si>
  <si>
    <t>&lt;&gt;*短期入所*</t>
  </si>
  <si>
    <t>対象</t>
  </si>
  <si>
    <t>その他</t>
  </si>
  <si>
    <t>&lt;&gt;*短期入所*</t>
  </si>
  <si>
    <t>対象</t>
  </si>
  <si>
    <t>その他</t>
  </si>
  <si>
    <t>&lt;&gt;*短期入所*</t>
  </si>
  <si>
    <t>令和８年度特例要件*</t>
  </si>
  <si>
    <t>未入力</t>
  </si>
  <si>
    <t>○</t>
  </si>
  <si>
    <t>×</t>
  </si>
  <si>
    <t>未入力</t>
  </si>
  <si>
    <t>○</t>
  </si>
  <si>
    <t>×</t>
  </si>
  <si>
    <t>未入力</t>
  </si>
  <si>
    <t>○</t>
  </si>
  <si>
    <t>×</t>
  </si>
  <si>
    <t>未入力</t>
  </si>
  <si>
    <t>○</t>
  </si>
  <si>
    <t>×</t>
  </si>
  <si>
    <t>未入力</t>
  </si>
  <si>
    <t>○</t>
  </si>
  <si>
    <t>×</t>
  </si>
  <si>
    <t>未入力</t>
  </si>
  <si>
    <t>○</t>
  </si>
  <si>
    <t>×</t>
  </si>
  <si>
    <t>！算定期間の終わりが令和８年５月になっていません。令和８年６月以降については別シートに記載してください。</t>
  </si>
  <si>
    <t>加算対象外</t>
  </si>
  <si>
    <t>このサービスは、令和８年４月・５月は処遇改善加算の対象ではありません。記入しないでください。</t>
  </si>
  <si>
    <t>加算対象外</t>
  </si>
  <si>
    <t>未入力</t>
  </si>
  <si>
    <t>未入力</t>
  </si>
  <si>
    <t>AF列に色付け</t>
  </si>
  <si>
    <t>AG列に色付け</t>
  </si>
  <si>
    <t>AH列に色付け</t>
  </si>
  <si>
    <t>AI列に色付け</t>
  </si>
  <si>
    <t>AJ列に色付け</t>
  </si>
  <si>
    <t>！記入が必要な欄（オレンジ色のセル）に空欄があります。空欄を埋めてください。</t>
  </si>
  <si>
    <t>加算対象</t>
  </si>
  <si>
    <t>N列に色付け</t>
  </si>
  <si>
    <t>加算対象</t>
  </si>
  <si>
    <t>○</t>
  </si>
  <si>
    <t>入力済</t>
  </si>
  <si>
    <t>未入力</t>
  </si>
  <si>
    <t>加算対象</t>
  </si>
  <si>
    <t>未入力</t>
  </si>
  <si>
    <t>入力済</t>
  </si>
  <si>
    <t>処遇改善加算Ⅳ</t>
  </si>
  <si>
    <t>加算対象</t>
  </si>
  <si>
    <t>AF列に色付け</t>
  </si>
  <si>
    <t>処遇改善加算Ⅳ</t>
  </si>
  <si>
    <t>未入力</t>
  </si>
  <si>
    <t>入力済</t>
  </si>
  <si>
    <t>処遇改善加算Ⅰ</t>
  </si>
  <si>
    <t>処遇改善加算Ⅱ</t>
  </si>
  <si>
    <t>対象</t>
  </si>
  <si>
    <t>加算対象</t>
  </si>
  <si>
    <t>処遇改善加算Ⅲ</t>
  </si>
  <si>
    <t>処遇改善加算Ⅳ</t>
  </si>
  <si>
    <t>対象外</t>
  </si>
  <si>
    <t>加算対象</t>
  </si>
  <si>
    <t>AH列に色付け</t>
  </si>
  <si>
    <t>AH列に色付け</t>
  </si>
  <si>
    <t>未入力</t>
  </si>
  <si>
    <t>未入力</t>
  </si>
  <si>
    <t>入力済</t>
  </si>
  <si>
    <t>加算対象</t>
  </si>
  <si>
    <t>処遇改善加算Ⅰ</t>
  </si>
  <si>
    <t>AI列に色付け</t>
  </si>
  <si>
    <t>処遇改善加算Ⅰ</t>
  </si>
  <si>
    <t>未入力</t>
  </si>
  <si>
    <t>入力済</t>
  </si>
  <si>
    <t>*令和８年度特例要件を*</t>
  </si>
  <si>
    <t>AJ列に色付け</t>
  </si>
  <si>
    <t>*令和８年度特例要件を*</t>
  </si>
  <si>
    <t>未入力</t>
  </si>
  <si>
    <t>入力済</t>
  </si>
  <si>
    <t>AJ列に色付け</t>
  </si>
  <si>
    <t>入力必要</t>
  </si>
  <si>
    <t>*入力必要*</t>
  </si>
  <si>
    <t>*その他*</t>
  </si>
  <si>
    <t>！算定期間の終わりが令和８年５月になっていません。令和８年６月以降については別シートに記載してください。</t>
  </si>
  <si>
    <t>加算対象外</t>
  </si>
  <si>
    <t>このサービスは、令和８年４月・５月は処遇改善加算の対象ではありません。記入しないでください。</t>
  </si>
  <si>
    <t>加算対象外</t>
  </si>
  <si>
    <t>未入力</t>
  </si>
  <si>
    <t>未入力</t>
  </si>
  <si>
    <t>AF列に色付け</t>
  </si>
  <si>
    <t>AG列に色付け</t>
  </si>
  <si>
    <t>AH列に色付け</t>
  </si>
  <si>
    <t>AI列に色付け</t>
  </si>
  <si>
    <t>AJ列に色付け</t>
  </si>
  <si>
    <t>！記入が必要な欄（オレンジ色のセル）に空欄があります。空欄を埋めてください。</t>
  </si>
  <si>
    <t>加算対象</t>
  </si>
  <si>
    <t>N列に色付け</t>
  </si>
  <si>
    <t>加算対象</t>
  </si>
  <si>
    <t>○</t>
  </si>
  <si>
    <t>入力済</t>
  </si>
  <si>
    <t>未入力</t>
  </si>
  <si>
    <t>加算対象</t>
  </si>
  <si>
    <t>未入力</t>
  </si>
  <si>
    <t>入力済</t>
  </si>
  <si>
    <t>処遇改善加算Ⅳ</t>
  </si>
  <si>
    <t>加算対象</t>
  </si>
  <si>
    <t>AF列に色付け</t>
  </si>
  <si>
    <t>処遇改善加算Ⅳ</t>
  </si>
  <si>
    <t>未入力</t>
  </si>
  <si>
    <t>入力済</t>
  </si>
  <si>
    <t>処遇改善加算Ⅰ</t>
  </si>
  <si>
    <t>処遇改善加算Ⅱ</t>
  </si>
  <si>
    <t>対象</t>
  </si>
  <si>
    <t>加算対象</t>
  </si>
  <si>
    <t>処遇改善加算Ⅲ</t>
  </si>
  <si>
    <t>処遇改善加算Ⅳ</t>
  </si>
  <si>
    <t>対象外</t>
  </si>
  <si>
    <t>加算対象</t>
  </si>
  <si>
    <t>AH列に色付け</t>
  </si>
  <si>
    <t>AH列に色付け</t>
  </si>
  <si>
    <t>未入力</t>
  </si>
  <si>
    <t>未入力</t>
  </si>
  <si>
    <t>入力済</t>
  </si>
  <si>
    <t>加算対象</t>
  </si>
  <si>
    <t>処遇改善加算Ⅰ</t>
  </si>
  <si>
    <t>AI列に色付け</t>
  </si>
  <si>
    <t>処遇改善加算Ⅰ</t>
  </si>
  <si>
    <t>未入力</t>
  </si>
  <si>
    <t>入力済</t>
  </si>
  <si>
    <t>*令和８年度特例要件を*</t>
  </si>
  <si>
    <t>AJ列に色付け</t>
  </si>
  <si>
    <t>*令和８年度特例要件を*</t>
  </si>
  <si>
    <t>未入力</t>
  </si>
  <si>
    <t>入力済</t>
  </si>
  <si>
    <t>AJ列に色付け</t>
  </si>
  <si>
    <t>入力必要</t>
  </si>
  <si>
    <t>加算対象</t>
  </si>
  <si>
    <t>処遇改善加算Ⅲ</t>
  </si>
  <si>
    <t>処遇改善加算Ⅳ</t>
  </si>
  <si>
    <t>対象外</t>
  </si>
  <si>
    <t>AJ列に色付け</t>
  </si>
  <si>
    <t>入力必要</t>
  </si>
  <si>
    <t>！算定期間の終わりが令和８年５月になっていません。令和８年６月以降については別シートに記載してください。</t>
  </si>
  <si>
    <t>加算対象外</t>
  </si>
  <si>
    <t>このサービスは、令和８年４月・５月は処遇改善加算の対象ではありません。記入しないでください。</t>
  </si>
  <si>
    <t>処遇改善加算Ⅰ</t>
  </si>
  <si>
    <t>処遇改善加算Ⅱ</t>
  </si>
  <si>
    <t>対象</t>
  </si>
  <si>
    <t>加算対象</t>
  </si>
  <si>
    <t>処遇改善加算Ⅲ</t>
  </si>
  <si>
    <t>処遇改善加算Ⅳ</t>
  </si>
  <si>
    <t>対象外</t>
  </si>
  <si>
    <t>加算対象</t>
  </si>
  <si>
    <t>AH列に色付け</t>
  </si>
  <si>
    <t>処遇改善加算Ⅰ</t>
  </si>
  <si>
    <t>未入力</t>
  </si>
  <si>
    <t>入力済</t>
  </si>
  <si>
    <t>加算対象</t>
  </si>
  <si>
    <t>処遇改善加算Ⅲ</t>
  </si>
  <si>
    <t>処遇改善加算Ⅳ</t>
  </si>
  <si>
    <t>対象外</t>
  </si>
  <si>
    <t>加算対象</t>
  </si>
  <si>
    <t>処遇改善加算Ⅲ</t>
  </si>
  <si>
    <t>処遇改善加算Ⅳ</t>
  </si>
  <si>
    <t>対象外</t>
  </si>
  <si>
    <t>加算対象外</t>
  </si>
  <si>
    <t>未入力</t>
  </si>
  <si>
    <t>未入力</t>
  </si>
  <si>
    <t>AF列に色付け</t>
  </si>
  <si>
    <t>AG列に色付け</t>
  </si>
  <si>
    <t>AH列に色付け</t>
  </si>
  <si>
    <t>AI列に色付け</t>
  </si>
  <si>
    <t>AJ列に色付け</t>
  </si>
  <si>
    <t>！記入が必要な欄（オレンジ色のセル）に空欄があります。空欄を埋めてください。</t>
  </si>
  <si>
    <t>処遇改善加算Ⅰ</t>
  </si>
  <si>
    <t>未入力</t>
  </si>
  <si>
    <t>入力済</t>
  </si>
  <si>
    <t>処遇改善加算Ⅰ</t>
  </si>
  <si>
    <t>未入力</t>
  </si>
  <si>
    <t>入力済</t>
  </si>
  <si>
    <t>*令和８年度特例要件を*</t>
  </si>
  <si>
    <t>AJ列に色付け</t>
  </si>
  <si>
    <t>処遇改善加算Ⅰ</t>
  </si>
  <si>
    <t>未入力</t>
  </si>
  <si>
    <t>入力済</t>
  </si>
  <si>
    <t>*令和８年度特例要件を*</t>
  </si>
  <si>
    <t>AJ列に色付け</t>
  </si>
  <si>
    <t>加算対象外</t>
  </si>
  <si>
    <t>未入力</t>
  </si>
  <si>
    <t>未入力</t>
  </si>
  <si>
    <t>AF列に色付け</t>
  </si>
  <si>
    <t>AG列に色付け</t>
  </si>
  <si>
    <t>AH列に色付け</t>
  </si>
  <si>
    <t>AI列に色付け</t>
  </si>
  <si>
    <t>AJ列に色付け</t>
  </si>
  <si>
    <t>！記入が必要な欄（オレンジ色のセル）に空欄があります。空欄を埋めてください。</t>
  </si>
  <si>
    <t>加算対象</t>
  </si>
  <si>
    <t>N列に色付け</t>
  </si>
  <si>
    <t>加算対象</t>
  </si>
  <si>
    <t>○</t>
  </si>
  <si>
    <t>入力済</t>
  </si>
  <si>
    <t>未入力</t>
  </si>
  <si>
    <t>加算対象</t>
  </si>
  <si>
    <t>未入力</t>
  </si>
  <si>
    <t>入力済</t>
  </si>
  <si>
    <t>処遇改善加算Ⅳ</t>
  </si>
  <si>
    <t>加算対象</t>
  </si>
  <si>
    <t>AF列に色付け</t>
  </si>
  <si>
    <t>処遇改善加算Ⅳ</t>
  </si>
  <si>
    <t>未入力</t>
  </si>
  <si>
    <t>入力済</t>
  </si>
  <si>
    <t>AH列に色付け</t>
  </si>
  <si>
    <t>未入力</t>
  </si>
  <si>
    <t>未入力</t>
  </si>
  <si>
    <t>入力済</t>
  </si>
  <si>
    <t>加算対象</t>
  </si>
  <si>
    <t>処遇改善加算Ⅰ</t>
  </si>
  <si>
    <t>AI列に色付け</t>
  </si>
  <si>
    <t>*令和８年度特例要件を*</t>
  </si>
  <si>
    <t>未入力</t>
  </si>
  <si>
    <t>入力済</t>
  </si>
  <si>
    <t>！算定期間の終わりが令和８年５月になっていません。令和８年６月以降については別シートに記載してください。</t>
  </si>
  <si>
    <t>加算対象外</t>
  </si>
  <si>
    <t>このサービスは、令和８年４月・５月は処遇改善加算の対象ではありません。記入しないでください。</t>
  </si>
  <si>
    <t>処遇改善加算Ⅰ</t>
  </si>
  <si>
    <t>処遇改善加算Ⅱ</t>
  </si>
  <si>
    <t>対象</t>
  </si>
  <si>
    <t>加算対象</t>
  </si>
  <si>
    <t>処遇改善加算Ⅲ</t>
  </si>
  <si>
    <t>処遇改善加算Ⅳ</t>
  </si>
  <si>
    <t>対象外</t>
  </si>
  <si>
    <t>加算対象</t>
  </si>
  <si>
    <t>AH列に色付け</t>
  </si>
  <si>
    <t>処遇改善加算Ⅰ</t>
  </si>
  <si>
    <t>未入力</t>
  </si>
  <si>
    <t>入力済</t>
  </si>
  <si>
    <t>AJ列に色付け</t>
  </si>
  <si>
    <t>入力必要</t>
  </si>
  <si>
    <t>4,5</t>
  </si>
  <si>
    <t>8</t>
  </si>
  <si>
    <t>4,5</t>
  </si>
  <si>
    <t>対象</t>
  </si>
  <si>
    <t>その他</t>
  </si>
  <si>
    <t>&lt;&gt;*短期入所*</t>
  </si>
  <si>
    <t>加算対象</t>
  </si>
  <si>
    <t>加算対象外</t>
  </si>
  <si>
    <t>対象</t>
  </si>
  <si>
    <t>その他</t>
  </si>
  <si>
    <t>&lt;&gt;*短期入所*</t>
  </si>
  <si>
    <t>加算対象</t>
  </si>
  <si>
    <t>対象</t>
  </si>
  <si>
    <t>その他</t>
  </si>
  <si>
    <t>&lt;&gt;*短期入所*</t>
  </si>
  <si>
    <t>令和８年度特例要件*</t>
  </si>
  <si>
    <t>N列に色付け</t>
  </si>
  <si>
    <t>○</t>
  </si>
  <si>
    <t>×</t>
  </si>
  <si>
    <t>未入力</t>
  </si>
  <si>
    <t>○</t>
  </si>
  <si>
    <t>×</t>
  </si>
  <si>
    <t>未入力</t>
  </si>
  <si>
    <t>○</t>
  </si>
  <si>
    <t>×</t>
  </si>
  <si>
    <t>未入力</t>
  </si>
  <si>
    <t>○</t>
  </si>
  <si>
    <t>×</t>
  </si>
  <si>
    <t>未入力</t>
  </si>
  <si>
    <t>○</t>
  </si>
  <si>
    <t>×</t>
  </si>
  <si>
    <t>未入力</t>
  </si>
  <si>
    <t>○</t>
  </si>
  <si>
    <t>×</t>
  </si>
  <si>
    <t>未入力</t>
  </si>
  <si>
    <t>未入力</t>
  </si>
  <si>
    <t>○</t>
  </si>
  <si>
    <t>×</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</si>
  <si>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</si>
  <si>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</si>
  <si>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</si>
  <si>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</si>
  <si>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</si>
  <si>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未入力</t>
  </si>
  <si>
    <t>AF列に色付け</t>
  </si>
  <si>
    <t>AG列に色付け</t>
  </si>
  <si>
    <t>AH列に色付け</t>
  </si>
  <si>
    <t>AI列に色付け</t>
  </si>
  <si>
    <t>AJ列に色付け</t>
  </si>
  <si>
    <t>AJ列色消し</t>
  </si>
  <si>
    <t>AJ列色消し</t>
  </si>
  <si>
    <t>！記入が必要な欄（オレンジ色のセル）に空欄があります。空欄を埋めてください。</t>
  </si>
  <si>
    <t>N列に色付け</t>
  </si>
  <si>
    <t>加算対象</t>
  </si>
  <si>
    <t>○</t>
  </si>
  <si>
    <t>入力済</t>
  </si>
  <si>
    <t>未入力</t>
  </si>
  <si>
    <t>キャリアパス要件Ⅰ・Ⅱ_</t>
  </si>
  <si>
    <t>未入力</t>
  </si>
  <si>
    <t>入力済</t>
  </si>
  <si>
    <t>処遇改善加算Ⅳ</t>
  </si>
  <si>
    <t>加算対象</t>
  </si>
  <si>
    <t>AF列に色付け</t>
  </si>
  <si>
    <t>処遇改善加算Ⅳ</t>
  </si>
  <si>
    <t>処遇改善加算</t>
  </si>
  <si>
    <t>未入力</t>
  </si>
  <si>
    <t>入力済</t>
  </si>
  <si>
    <t>加算対象</t>
  </si>
  <si>
    <t>処遇改善加算Ⅲ</t>
  </si>
  <si>
    <t>処遇改善加算Ⅳ</t>
  </si>
  <si>
    <t>対象外</t>
  </si>
  <si>
    <t>加算対象</t>
  </si>
  <si>
    <t>AH列に色付け</t>
  </si>
  <si>
    <t>AH列に色付け</t>
  </si>
  <si>
    <t>未入力</t>
  </si>
  <si>
    <t>未入力</t>
  </si>
  <si>
    <t>入力済</t>
  </si>
  <si>
    <t>加算対象</t>
  </si>
  <si>
    <t>処遇改善加算Ⅰイ</t>
  </si>
  <si>
    <t>処遇改善加算Ⅰロ</t>
  </si>
  <si>
    <t>AI列に色付け</t>
  </si>
  <si>
    <t>処遇改善加算Ⅰイ</t>
  </si>
  <si>
    <t>処遇改善加算Ⅰロ</t>
  </si>
  <si>
    <t>未入力</t>
  </si>
  <si>
    <t>入力済</t>
  </si>
  <si>
    <t>*令和８年度特例要件を*</t>
  </si>
  <si>
    <t>*令和８年度特例要件を*</t>
  </si>
  <si>
    <t>未入力</t>
  </si>
  <si>
    <t>入力済</t>
  </si>
  <si>
    <t>*その他*</t>
  </si>
  <si>
    <t>AJ列色消し</t>
  </si>
  <si>
    <t>処遇改善加算</t>
  </si>
  <si>
    <t>○</t>
  </si>
  <si>
    <t>AJ列色消し</t>
  </si>
  <si>
    <t>AJ列色消し</t>
  </si>
  <si>
    <t>AJ列色消し</t>
  </si>
  <si>
    <t>入力必要</t>
  </si>
  <si>
    <t>入力必要</t>
  </si>
  <si>
    <t>未入力</t>
  </si>
  <si>
    <t>入力済</t>
  </si>
  <si>
    <t>*入力必要*</t>
  </si>
  <si>
    <t>○</t>
  </si>
  <si>
    <t>×</t>
  </si>
  <si>
    <t>*その他*</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</si>
  <si>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</si>
  <si>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</si>
  <si>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</si>
  <si>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</si>
  <si>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</si>
  <si>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未入力</t>
  </si>
  <si>
    <t>AF列に色付け</t>
  </si>
  <si>
    <t>AG列に色付け</t>
  </si>
  <si>
    <t>AH列に色付け</t>
  </si>
  <si>
    <t>AI列に色付け</t>
  </si>
  <si>
    <t>AJ列に色付け</t>
  </si>
  <si>
    <t>AJ列色消し</t>
  </si>
  <si>
    <t>AJ列色消し</t>
  </si>
  <si>
    <t>！記入が必要な欄（オレンジ色のセル）に空欄があります。空欄を埋めてください。</t>
  </si>
  <si>
    <t>N列に色付け</t>
  </si>
  <si>
    <t>加算対象</t>
  </si>
  <si>
    <t>○</t>
  </si>
  <si>
    <t>入力済</t>
  </si>
  <si>
    <t>未入力</t>
  </si>
  <si>
    <t>キャリアパス要件Ⅰ・Ⅱ_</t>
  </si>
  <si>
    <t>未入力</t>
  </si>
  <si>
    <t>入力済</t>
  </si>
  <si>
    <t>処遇改善加算Ⅳ</t>
  </si>
  <si>
    <t>加算対象</t>
  </si>
  <si>
    <t>AF列に色付け</t>
  </si>
  <si>
    <t>処遇改善加算Ⅳ</t>
  </si>
  <si>
    <t>処遇改善加算</t>
  </si>
  <si>
    <t>未入力</t>
  </si>
  <si>
    <t>入力済</t>
  </si>
  <si>
    <t>加算対象</t>
  </si>
  <si>
    <t>処遇改善加算Ⅲ</t>
  </si>
  <si>
    <t>処遇改善加算Ⅳ</t>
  </si>
  <si>
    <t>対象外</t>
  </si>
  <si>
    <t>加算対象</t>
  </si>
  <si>
    <t>AH列に色付け</t>
  </si>
  <si>
    <t>AH列に色付け</t>
  </si>
  <si>
    <t>未入力</t>
  </si>
  <si>
    <t>未入力</t>
  </si>
  <si>
    <t>入力済</t>
  </si>
  <si>
    <t>加算対象</t>
  </si>
  <si>
    <t>処遇改善加算Ⅰイ</t>
  </si>
  <si>
    <t>処遇改善加算Ⅰロ</t>
  </si>
  <si>
    <t>AI列に色付け</t>
  </si>
  <si>
    <t>処遇改善加算Ⅰイ</t>
  </si>
  <si>
    <t>処遇改善加算Ⅰロ</t>
  </si>
  <si>
    <t>未入力</t>
  </si>
  <si>
    <t>入力済</t>
  </si>
  <si>
    <t>*令和８年度特例要件を*</t>
  </si>
  <si>
    <t>*令和８年度特例要件を*</t>
  </si>
  <si>
    <t>未入力</t>
  </si>
  <si>
    <t>入力済</t>
  </si>
  <si>
    <t>*その他*</t>
  </si>
  <si>
    <t>AJ列色消し</t>
  </si>
  <si>
    <t>処遇改善加算</t>
  </si>
  <si>
    <t>○</t>
  </si>
  <si>
    <t>AJ列色消し</t>
  </si>
  <si>
    <t>AJ列色消し</t>
  </si>
  <si>
    <t>AJ列色消し</t>
  </si>
  <si>
    <t>入力必要</t>
  </si>
  <si>
    <t>入力必要</t>
  </si>
  <si>
    <t>未入力</t>
  </si>
  <si>
    <t>入力済</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</si>
  <si>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</si>
  <si>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</si>
  <si>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</si>
  <si>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</si>
  <si>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</si>
  <si>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加算対象</t>
  </si>
  <si>
    <t>○</t>
  </si>
  <si>
    <t>入力済</t>
  </si>
  <si>
    <t>未入力</t>
  </si>
  <si>
    <t>キャリアパス要件Ⅰ・Ⅱ_</t>
  </si>
  <si>
    <t>未入力</t>
  </si>
  <si>
    <t>入力済</t>
  </si>
  <si>
    <t>処遇改善加算Ⅰイ</t>
  </si>
  <si>
    <t>処遇改善加算Ⅰロ</t>
  </si>
  <si>
    <t>未入力</t>
  </si>
  <si>
    <t>入力済</t>
  </si>
  <si>
    <t>*令和８年度特例要件を*</t>
  </si>
  <si>
    <t>未入力</t>
  </si>
  <si>
    <t>入力済</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</si>
  <si>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</si>
  <si>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</si>
  <si>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</si>
  <si>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</si>
  <si>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</si>
  <si>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N列に色付け</t>
  </si>
  <si>
    <t>加算対象</t>
  </si>
  <si>
    <t>○</t>
  </si>
  <si>
    <t>入力済</t>
  </si>
  <si>
    <t>未入力</t>
  </si>
  <si>
    <t>キャリアパス要件Ⅰ・Ⅱ_</t>
  </si>
  <si>
    <t>未入力</t>
  </si>
  <si>
    <t>入力済</t>
  </si>
  <si>
    <t>処遇改善加算Ⅳ</t>
  </si>
  <si>
    <t>加算対象</t>
  </si>
  <si>
    <t>AF列に色付け</t>
  </si>
  <si>
    <t>処遇改善加算Ⅳ</t>
  </si>
  <si>
    <t>処遇改善加算</t>
  </si>
  <si>
    <t>未入力</t>
  </si>
  <si>
    <t>入力済</t>
  </si>
  <si>
    <t>加算対象</t>
  </si>
  <si>
    <t>処遇改善加算Ⅲ</t>
  </si>
  <si>
    <t>処遇改善加算Ⅳ</t>
  </si>
  <si>
    <t>対象外</t>
  </si>
  <si>
    <t>加算対象</t>
  </si>
  <si>
    <t>AH列に色付け</t>
  </si>
  <si>
    <t>加算対象</t>
  </si>
  <si>
    <t>処遇改善加算Ⅰイ</t>
  </si>
  <si>
    <t>処遇改善加算Ⅰロ</t>
  </si>
  <si>
    <t>AI列に色付け</t>
  </si>
  <si>
    <t>処遇改善加算Ⅰイ</t>
  </si>
  <si>
    <t>処遇改善加算Ⅰロ</t>
  </si>
  <si>
    <t>未入力</t>
  </si>
  <si>
    <t>入力済</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</si>
  <si>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</si>
  <si>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</si>
  <si>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</si>
  <si>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</si>
  <si>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</si>
  <si>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未入力</t>
  </si>
  <si>
    <t>入力済</t>
  </si>
  <si>
    <t>処遇改善加算Ⅳ</t>
  </si>
  <si>
    <t>処遇改善加算</t>
  </si>
  <si>
    <t>未入力</t>
  </si>
  <si>
    <t>入力済</t>
  </si>
  <si>
    <t>*令和８年度特例要件を*</t>
  </si>
  <si>
    <t>未入力</t>
  </si>
  <si>
    <t>入力済</t>
  </si>
  <si>
    <t>*令和８年度特例要件を*</t>
  </si>
  <si>
    <t>未入力</t>
  </si>
  <si>
    <t>入力済</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</si>
  <si>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</si>
  <si>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</si>
  <si>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</si>
  <si>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</si>
  <si>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</si>
  <si>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未入力</t>
  </si>
  <si>
    <t>AF列に色付け</t>
  </si>
  <si>
    <t>AG列に色付け</t>
  </si>
  <si>
    <t>AH列に色付け</t>
  </si>
  <si>
    <t>AI列に色付け</t>
  </si>
  <si>
    <t>AJ列に色付け</t>
  </si>
  <si>
    <t>AJ列色消し</t>
  </si>
  <si>
    <t>AJ列色消し</t>
  </si>
  <si>
    <t>！記入が必要な欄（オレンジ色のセル）に空欄があります。空欄を埋めてください。</t>
  </si>
  <si>
    <t>処遇改善加算Ⅰイ</t>
  </si>
  <si>
    <t>処遇改善加算Ⅰロ</t>
  </si>
  <si>
    <t>未入力</t>
  </si>
  <si>
    <t>入力済</t>
  </si>
  <si>
    <t>*令和８年度特例要件を*</t>
  </si>
  <si>
    <t>未入力</t>
  </si>
  <si>
    <t>入力済</t>
  </si>
  <si>
    <t>入力必要</t>
  </si>
  <si>
    <t>未入力</t>
  </si>
  <si>
    <t>入力済</t>
  </si>
  <si>
    <t>*令和８年度特例要件を*</t>
  </si>
  <si>
    <t>未入力</t>
  </si>
  <si>
    <t>入力済</t>
  </si>
  <si>
    <t>未入力</t>
  </si>
  <si>
    <t>AF列に色付け</t>
  </si>
  <si>
    <t>AG列に色付け</t>
  </si>
  <si>
    <t>AH列に色付け</t>
  </si>
  <si>
    <t>AI列に色付け</t>
  </si>
  <si>
    <t>AJ列に色付け</t>
  </si>
  <si>
    <t>AJ列色消し</t>
  </si>
  <si>
    <t>AJ列色消し</t>
  </si>
  <si>
    <t>！記入が必要な欄（オレンジ色のセル）に空欄があります。空欄を埋めてください。</t>
  </si>
  <si>
    <t>AH列に色付け</t>
  </si>
  <si>
    <t>未入力</t>
  </si>
  <si>
    <t>未入力</t>
  </si>
  <si>
    <t>入力済</t>
  </si>
  <si>
    <t>*令和８年度特例要件を*</t>
  </si>
  <si>
    <t>*その他*</t>
  </si>
  <si>
    <t>AJ列色消し</t>
  </si>
  <si>
    <t>処遇改善加算</t>
  </si>
  <si>
    <t>○</t>
  </si>
  <si>
    <t>AJ列色消し</t>
  </si>
  <si>
    <t>AJ列色消し</t>
  </si>
  <si>
    <t>AJ列色消し</t>
  </si>
  <si>
    <t>入力必要</t>
  </si>
  <si>
    <t>入力必要</t>
  </si>
  <si>
    <t>未入力</t>
  </si>
  <si>
    <t>入力済</t>
  </si>
  <si>
    <t>！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t>
  </si>
  <si>
    <t>加算対象外</t>
  </si>
  <si>
    <t>―</t>
  </si>
  <si>
    <t>―</t>
  </si>
  <si>
    <t>このサービスについては、キャリアパス要件Ⅰ・Ⅱか令和８年度特例要件のどちらかの要件を満たしている必要があります</t>
  </si>
  <si>
    <t>N列に色付け</t>
  </si>
  <si>
    <t>加算対象</t>
  </si>
  <si>
    <t>○</t>
  </si>
  <si>
    <t>入力済</t>
  </si>
  <si>
    <t>未入力</t>
  </si>
  <si>
    <t>キャリアパス要件Ⅰ・Ⅱ_</t>
  </si>
  <si>
    <t>未入力</t>
  </si>
  <si>
    <t>入力済</t>
  </si>
  <si>
    <t>処遇改善加算Ⅳ</t>
  </si>
  <si>
    <t>加算対象</t>
  </si>
  <si>
    <t>AF列に色付け</t>
  </si>
  <si>
    <t>処遇改善加算Ⅳ</t>
  </si>
  <si>
    <t>処遇改善加算</t>
  </si>
  <si>
    <t>未入力</t>
  </si>
  <si>
    <t>入力済</t>
  </si>
  <si>
    <t>加算対象</t>
  </si>
  <si>
    <t>処遇改善加算Ⅲ</t>
  </si>
  <si>
    <t>処遇改善加算Ⅳ</t>
  </si>
  <si>
    <t>対象外</t>
  </si>
  <si>
    <t>加算対象</t>
  </si>
  <si>
    <t>AH列に色付け</t>
  </si>
  <si>
    <t>加算対象</t>
  </si>
  <si>
    <t>処遇改善加算Ⅰイ</t>
  </si>
  <si>
    <t>処遇改善加算Ⅰロ</t>
  </si>
  <si>
    <t>AI列に色付け</t>
  </si>
  <si>
    <t>処遇改善加算Ⅰイ</t>
  </si>
  <si>
    <t>処遇改善加算Ⅰロ</t>
  </si>
  <si>
    <t>未入力</t>
  </si>
  <si>
    <t>入力済</t>
  </si>
  <si>
    <t>1,2,3,6,7,8,9,10,11,12</t>
  </si>
  <si>
    <t>8,9</t>
  </si>
  <si>
    <t>R8</t>
  </si>
</sst>
</file>

<file path=xl/styles.xml><?xml version="1.0" encoding="utf-8"?>
<styleSheet xmlns="http://schemas.openxmlformats.org/spreadsheetml/2006/main" xmlns:a="http://schemas.openxmlformats.org/drawingml/2006/main" xmlns:mc="http://schemas.openxmlformats.org/markup-compatibility/2006" xmlns:x14ac="http://schemas.microsoft.com/office/spreadsheetml/2009/9/ac" xmlns:x16r2="http://schemas.microsoft.com/office/spreadsheetml/2015/02/main" xmlns:xdr="http://schemas.openxmlformats.org/drawingml/2006/spreadsheetDrawing" xmlns:xr="http://schemas.microsoft.com/office/spreadsheetml/2014/revision" count="10" mc:Ignorable="x14ac x16r2 xr">
  <numFmts count="18">
    <numFmt numFmtId="5" formatCode="&quot;$&quot;#,##0_);(&quot;$&quot;#,##0)"/>
    <numFmt numFmtId="6" formatCode="&quot;$&quot;#,##0_);[Red](&quot;$&quot;#,##0)"/>
    <numFmt numFmtId="7" formatCode="&quot;$&quot;#,##0.00_);(&quot;$&quot;#,##0.00)"/>
    <numFmt numFmtId="8" formatCode="&quot;$&quot;#,##0.00_);[Red](&quot;$&quot;#,##0.00)"/>
    <numFmt numFmtId="41" formatCode="_(* #,##0_);_(* (#,##0);_(* &quot;-&quot;_);_(@_)"/>
    <numFmt numFmtId="42" formatCode="_(&quot;$&quot;* #,##0_);_(&quot;$&quot;* (#,##0);_(&quot;$&quot;* &quot;-&quot;_);_(@_)"/>
    <numFmt numFmtId="43" formatCode="_(* #,##0.00_);_(* (#,##0.00);_(* &quot;-&quot;??_);_(@_)"/>
    <numFmt numFmtId="44" formatCode="_(&quot;$&quot;* #,##0.00_);_(&quot;$&quot;* (#,##0.00);_(&quot;$&quot;* &quot;-&quot;??_);_(@_)"/>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name val="ＭＳ Ｐゴシック"/>
      <charset val="128"/>
      <family val="3"/>
      <color rgb="FF000000"/>
      <sz val="11"/>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2"/>
      <color rgb="FF000000"/>
      <sz val="11"/>
      <scheme val="minor"/>
    </font>
    <font>
      <name val="ＭＳ Ｐゴシック"/>
      <charset val="128"/>
      <family val="3"/>
      <color rgb="FF000000"/>
      <sz val="11"/>
    </font>
    <font>
      <name val="ＭＳ Ｐゴシック"/>
      <charset val="128"/>
      <family val="3"/>
      <color rgb="FF000000"/>
      <sz val="6"/>
    </font>
    <font>
      <name val="ＭＳ Ｐゴシック"/>
      <charset val="128"/>
      <family val="3"/>
      <color rgb="FF000000"/>
      <sz val="11"/>
    </font>
    <font>
      <name val="ＭＳ Ｐゴシック"/>
      <charset val="128"/>
      <family val="3"/>
      <color rgb="FFFFFFFF"/>
      <sz val="11"/>
    </font>
    <font>
      <name val="ＭＳ Ｐゴシック"/>
      <charset val="128"/>
      <family val="3"/>
      <b/>
      <color rgb="FF003366"/>
      <sz val="18"/>
    </font>
    <font>
      <name val="ＭＳ Ｐゴシック"/>
      <charset val="128"/>
      <family val="3"/>
      <b/>
      <color rgb="FFFFFFFF"/>
      <sz val="11"/>
    </font>
    <font>
      <name val="ＭＳ Ｐゴシック"/>
      <charset val="128"/>
      <family val="3"/>
      <color rgb="FF993300"/>
      <sz val="11"/>
    </font>
    <font>
      <name val="ＭＳ Ｐゴシック"/>
      <charset val="128"/>
      <family val="3"/>
      <color rgb="FFFF9900"/>
      <sz val="11"/>
    </font>
    <font>
      <name val="ＭＳ Ｐゴシック"/>
      <charset val="128"/>
      <family val="3"/>
      <color rgb="FF800080"/>
      <sz val="11"/>
    </font>
    <font>
      <name val="ＭＳ Ｐゴシック"/>
      <charset val="128"/>
      <family val="3"/>
      <b/>
      <color rgb="FFFF9900"/>
      <sz val="11"/>
    </font>
    <font>
      <name val="ＭＳ Ｐゴシック"/>
      <charset val="128"/>
      <family val="3"/>
      <color rgb="FFFF0000"/>
      <sz val="11"/>
    </font>
    <font>
      <name val="ＭＳ Ｐゴシック"/>
      <charset val="128"/>
      <family val="3"/>
      <b/>
      <color rgb="FF003366"/>
      <sz val="15"/>
    </font>
    <font>
      <name val="ＭＳ Ｐゴシック"/>
      <charset val="128"/>
      <family val="3"/>
      <b/>
      <color rgb="FF003366"/>
      <sz val="13"/>
    </font>
    <font>
      <name val="ＭＳ Ｐゴシック"/>
      <charset val="128"/>
      <family val="3"/>
      <b/>
      <color rgb="FF003366"/>
      <sz val="11"/>
    </font>
    <font>
      <name val="ＭＳ Ｐゴシック"/>
      <charset val="128"/>
      <family val="3"/>
      <b/>
      <color rgb="FF000000"/>
      <sz val="11"/>
    </font>
    <font>
      <name val="ＭＳ Ｐゴシック"/>
      <charset val="128"/>
      <family val="3"/>
      <b/>
      <color rgb="FF333333"/>
      <sz val="11"/>
    </font>
    <font>
      <name val="ＭＳ Ｐゴシック"/>
      <charset val="128"/>
      <family val="3"/>
      <i/>
      <color rgb="FF808080"/>
      <sz val="11"/>
    </font>
    <font>
      <name val="ＭＳ Ｐゴシック"/>
      <charset val="128"/>
      <family val="3"/>
      <color rgb="FF333399"/>
      <sz val="11"/>
    </font>
    <font>
      <name val="ＭＳ Ｐゴシック"/>
      <charset val="128"/>
      <family val="3"/>
      <color rgb="FF008000"/>
      <sz val="11"/>
    </font>
    <font>
      <name val="ＭＳ Ｐゴシック"/>
      <charset val="128"/>
      <family val="3"/>
      <color rgb="FF000000"/>
      <sz val="8"/>
    </font>
    <font>
      <name val="ＭＳ Ｐゴシック"/>
      <charset val="128"/>
      <family val="3"/>
      <color rgb="FF000000"/>
      <sz val="10"/>
      <scheme val="minor"/>
    </font>
    <font>
      <name val="ＭＳ Ｐゴシック"/>
      <charset val="128"/>
      <family val="3"/>
      <color rgb="FF000000"/>
      <sz val="11"/>
      <scheme val="minor"/>
    </font>
    <font>
      <name val="ＭＳ Ｐゴシック"/>
      <charset val="128"/>
      <family val="3"/>
      <color rgb="FF000000"/>
      <sz val="11"/>
    </font>
    <font>
      <name val="ＭＳ Ｐゴシック"/>
      <charset val="128"/>
      <family val="3"/>
      <color rgb="FF0000FF"/>
      <sz val="11"/>
      <u val="single"/>
    </font>
    <font>
      <name val="ＭＳ Ｐゴシック"/>
      <charset val="128"/>
      <family val="3"/>
      <color rgb="FF000000"/>
      <sz val="12"/>
    </font>
    <font>
      <name val="ＭＳ Ｐゴシック"/>
      <charset val="128"/>
      <family val="3"/>
      <b/>
      <color rgb="FF000000"/>
      <sz val="12"/>
    </font>
    <font>
      <name val="ＭＳ Ｐゴシック"/>
      <charset val="128"/>
      <family val="3"/>
      <b/>
      <color rgb="FF000000"/>
      <sz val="12"/>
    </font>
    <font>
      <name val="ＭＳ Ｐゴシック"/>
      <charset val="128"/>
      <family val="3"/>
      <color rgb="FF000000"/>
      <sz val="12"/>
    </font>
    <font>
      <name val="ＭＳ Ｐゴシック"/>
      <charset val="128"/>
      <family val="3"/>
      <color rgb="FF000000"/>
      <sz val="9"/>
    </font>
    <font>
      <name val="ＭＳ Ｐゴシック"/>
      <charset val="128"/>
      <family val="3"/>
      <b/>
      <color rgb="FF000000"/>
      <sz val="11"/>
    </font>
    <font>
      <name val="ＭＳ Ｐゴシック"/>
      <charset val="128"/>
      <family val="3"/>
      <color rgb="FF000000"/>
      <sz val="8"/>
    </font>
    <font>
      <name val="ＭＳ Ｐゴシック"/>
      <charset val="128"/>
      <family val="3"/>
      <color rgb="FF000000"/>
      <sz val="14"/>
    </font>
    <font>
      <name val="ＭＳ Ｐゴシック"/>
      <charset val="128"/>
      <family val="3"/>
      <b/>
      <color rgb="FF000000"/>
      <sz val="11"/>
    </font>
    <font>
      <name val="ＭＳ Ｐゴシック"/>
      <charset val="128"/>
      <family val="3"/>
      <color rgb="FF000000"/>
      <sz val="10"/>
    </font>
    <font>
      <name val="ＭＳ Ｐゴシック"/>
      <charset val="128"/>
      <family val="3"/>
      <color rgb="FF000000"/>
      <sz val="10"/>
    </font>
    <font>
      <name val="ＭＳ Ｐゴシック"/>
      <charset val="128"/>
      <family val="3"/>
      <color rgb="FFFFFFFF"/>
      <sz val="10"/>
    </font>
    <font>
      <name val="ＭＳ Ｐゴシック"/>
      <charset val="128"/>
      <family val="3"/>
      <b/>
      <color rgb="FF000000"/>
      <sz val="9"/>
    </font>
    <font>
      <name val="ＭＳ Ｐゴシック"/>
      <charset val="128"/>
      <family val="3"/>
      <color rgb="FFFFFFFF"/>
      <sz val="11"/>
    </font>
    <font>
      <name val="ＭＳ Ｐゴシック"/>
      <charset val="128"/>
      <family val="3"/>
      <color rgb="FF000000"/>
      <sz val="9"/>
    </font>
    <font>
      <name val="ＭＳ Ｐゴシック"/>
      <charset val="128"/>
      <family val="3"/>
      <b/>
      <color rgb="FF000000"/>
      <sz val="10"/>
    </font>
    <font>
      <name val="ＭＳ Ｐゴシック"/>
      <charset val="128"/>
      <family val="3"/>
      <b/>
      <color rgb="FF000000"/>
      <sz val="10"/>
    </font>
    <font>
      <name val="ＭＳ Ｐゴシック"/>
      <charset val="128"/>
      <family val="3"/>
      <b/>
      <color rgb="FF000000"/>
      <sz val="10"/>
    </font>
    <font>
      <name val="ＭＳ Ｐゴシック"/>
      <charset val="128"/>
      <family val="3"/>
      <color rgb="FF000000"/>
      <sz val="10"/>
    </font>
    <font>
      <name val="ＭＳ Ｐゴシック"/>
      <charset val="128"/>
      <family val="3"/>
      <color rgb="FF000000"/>
      <sz val="10"/>
    </font>
    <font>
      <name val="ＭＳ Ｐゴシック"/>
      <charset val="128"/>
      <family val="3"/>
      <b/>
      <color rgb="FF000000"/>
      <sz val="10"/>
    </font>
    <font>
      <name val="ＭＳ Ｐゴシック"/>
      <charset val="128"/>
      <family val="3"/>
      <color rgb="FF000000"/>
      <sz val="14"/>
    </font>
    <font>
      <name val="ＭＳ Ｐゴシック"/>
      <charset val="128"/>
      <family val="3"/>
      <color rgb="FF000000"/>
      <sz val="6"/>
      <scheme val="minor"/>
    </font>
    <font>
      <name val="ＭＳ Ｐゴシック"/>
      <family val="2"/>
      <color rgb="FF000000"/>
      <sz val="11"/>
      <scheme val="minor"/>
    </font>
    <font>
      <name val="ＭＳ Ｐゴシック"/>
      <charset val="128"/>
      <family val="3"/>
      <color rgb="FF000000"/>
      <sz val="11"/>
      <scheme val="minor"/>
    </font>
    <font>
      <name val="MS P ゴシック"/>
      <charset val="128"/>
      <family val="3"/>
      <color rgb="FFauto"/>
      <sz val="11"/>
    </font>
    <font>
      <name val="MS P ゴシック"/>
      <charset val="128"/>
      <family val="3"/>
      <color rgb="FF000000"/>
      <sz val="10"/>
    </font>
    <font>
      <name val="MS P ゴシック"/>
      <charset val="128"/>
      <family val="3"/>
      <b/>
      <color rgb="FF000000"/>
      <sz val="10"/>
      <u val="single"/>
    </font>
    <font>
      <name val="ＭＳ Ｐゴシック"/>
      <charset val="128"/>
      <family val="3"/>
      <b/>
      <color rgb="FF000000"/>
      <sz val="14"/>
    </font>
    <font>
      <name val="ＭＳ Ｐゴシック"/>
      <charset val="128"/>
      <family val="3"/>
      <b/>
      <color rgb="FF993300"/>
      <sz val="10"/>
    </font>
    <font>
      <name val="ＭＳ Ｐゴシック"/>
      <charset val="128"/>
      <family val="3"/>
      <color rgb="FF7F7F7F"/>
      <sz val="11"/>
    </font>
    <font>
      <name val="ＭＳ Ｐゴシック"/>
      <charset val="128"/>
      <family val="3"/>
      <color rgb="FF000000"/>
      <sz val="15"/>
    </font>
    <font>
      <name val="ＭＳ Ｐゴシック"/>
      <charset val="128"/>
      <family val="3"/>
      <color rgb="FFFF0000"/>
      <sz val="15"/>
    </font>
    <font>
      <name val="ＭＳ Ｐゴシック"/>
      <charset val="128"/>
      <family val="3"/>
      <color rgb="FF000000"/>
      <sz val="12"/>
      <u val="single"/>
    </font>
    <font>
      <name val="MS P ゴシック"/>
      <charset val="128"/>
      <family val="3"/>
      <color rgb="FFauto"/>
      <sz val="9"/>
    </font>
    <font>
      <name val="MS P ゴシック"/>
      <charset val="128"/>
      <family val="3"/>
      <color rgb="FFauto"/>
      <sz val="8"/>
    </font>
    <font>
      <name val="MS P ゴシック"/>
      <charset val="128"/>
      <family val="3"/>
      <b/>
      <color rgb="FFauto"/>
      <sz val="8"/>
      <u val="single"/>
    </font>
    <font>
      <name val="Meiryo UI"/>
      <charset val="128"/>
      <family val="3"/>
      <color rgb="FF000000"/>
      <sz val="10"/>
    </font>
    <font>
      <name val="ＭＳ Ｐゴシック"/>
      <charset val="128"/>
      <family val="3"/>
      <color rgb="FF7F7F7F"/>
      <sz val="15"/>
    </font>
    <font>
      <name val="ＭＳ Ｐゴシック"/>
      <charset val="128"/>
      <family val="3"/>
      <color rgb="FF000000"/>
      <sz val="9"/>
      <scheme val="minor"/>
    </font>
    <font>
      <name val="MS P ゴシック"/>
      <charset val="128"/>
      <family val="3"/>
      <b/>
      <color rgb="FFauto"/>
      <sz val="9"/>
      <u val="single"/>
    </font>
    <font>
      <name val="ＭＳ Ｐゴシック"/>
      <charset val="128"/>
      <family val="2"/>
      <color rgb="FF000000"/>
      <sz val="24"/>
    </font>
    <font>
      <name val="ＭＳゴシック"/>
      <charset val="128"/>
      <family val="3"/>
      <color rgb="FF000000"/>
      <sz val="20"/>
    </font>
    <font>
      <name val="ＭＳゴシック"/>
      <charset val="128"/>
      <family val="3"/>
      <color rgb="FF000000"/>
      <sz val="20"/>
    </font>
    <font>
      <name val="ＭＳ Ｐゴシック"/>
      <charset val="128"/>
      <family val="2"/>
      <color rgb="FF000000"/>
      <sz val="11"/>
    </font>
    <font>
      <name val="ＭＳゴシック"/>
      <charset val="128"/>
      <family val="3"/>
      <color rgb="FF000000"/>
      <sz val="11"/>
    </font>
    <font>
      <name val="ＭＳゴシック"/>
      <charset val="128"/>
      <family val="3"/>
      <color rgb="FF000000"/>
      <sz val="11"/>
    </font>
    <font>
      <name val="ＭＳ ゴシック"/>
      <charset val="128"/>
      <family val="3"/>
      <color rgb="FF000000"/>
      <sz val="18"/>
    </font>
    <font>
      <name val="ＭＳ ゴシック"/>
      <charset val="128"/>
      <family val="3"/>
      <color rgb="FF000000"/>
      <sz val="20"/>
    </font>
    <font>
      <name val="Segoe UI Symbol"/>
      <family val="3"/>
      <color rgb="FF000000"/>
      <sz val="20"/>
    </font>
    <font>
      <name val="Calibri"/>
      <family val="3"/>
      <color rgb="FF000000"/>
      <sz val="20"/>
    </font>
    <font>
      <name val="ＭＳ ゴシック"/>
      <charset val="128"/>
      <family val="3"/>
      <color rgb="FF000000"/>
      <sz val="18"/>
    </font>
    <font>
      <name val="ＭＳ ゴシック"/>
      <charset val="128"/>
      <family val="3"/>
      <color rgb="FF000000"/>
      <sz val="24"/>
    </font>
    <font>
      <name val="ＭＳ ゴシック"/>
      <charset val="128"/>
      <family val="3"/>
      <color rgb="FF000000"/>
      <sz val="24"/>
    </font>
    <font>
      <name val="ＭＳゴシック"/>
      <family val="3"/>
      <color rgb="FF000000"/>
      <sz val="20"/>
    </font>
    <font>
      <name val="ＭＳ Ｐゴシック"/>
      <charset val="128"/>
      <family val="2"/>
      <color rgb="FF000000"/>
      <sz val="6"/>
      <scheme val="minor"/>
    </font>
    <font>
      <name val="ＭＳ Ｐゴシック"/>
      <charset val="128"/>
      <family val="3"/>
      <color rgb="FF7F7F7F"/>
      <sz val="11"/>
    </font>
    <font>
      <name val="ＭＳ Ｐゴシック"/>
      <charset val="128"/>
      <family val="3"/>
      <color rgb="FFFF0000"/>
      <sz val="12"/>
    </font>
    <font>
      <name val="ＭＳ Ｐゴシック"/>
      <charset val="128"/>
      <family val="3"/>
      <color rgb="FF000000"/>
      <sz val="13"/>
    </font>
    <font>
      <name val="ＭＳ Ｐゴシック"/>
      <charset val="128"/>
      <family val="3"/>
      <color rgb="FFFF0000"/>
      <sz val="11"/>
    </font>
    <font>
      <name val="ＭＳ Ｐゴシック"/>
      <charset val="128"/>
      <family val="3"/>
      <color rgb="FFFF0000"/>
      <sz val="8"/>
    </font>
    <font>
      <name val="ＭＳ Ｐゴシック"/>
      <charset val="128"/>
      <family val="3"/>
      <color rgb="FF7F7F7F"/>
      <sz val="9"/>
    </font>
    <font>
      <name val="ＭＳ Ｐゴシック"/>
      <charset val="128"/>
      <family val="3"/>
      <color rgb="FF7F7F7F"/>
      <sz val="9"/>
    </font>
    <font>
      <name val="ＭＳ Ｐゴシック"/>
      <charset val="128"/>
      <family val="3"/>
      <b/>
      <color rgb="FFFF0000"/>
      <sz val="11"/>
    </font>
    <font>
      <name val="ＭＳ Ｐゴシック"/>
      <charset val="128"/>
      <family val="3"/>
      <color rgb="FF7F7F7F"/>
      <sz val="10"/>
    </font>
    <font>
      <name val="ＭＳ Ｐゴシック"/>
      <charset val="128"/>
      <family val="3"/>
      <color rgb="FF3F3F3F"/>
      <sz val="10"/>
    </font>
    <font>
      <name val="ＭＳ Ｐゴシック"/>
      <charset val="128"/>
      <family val="3"/>
      <b/>
      <color rgb="FFFF0000"/>
      <sz val="12"/>
    </font>
    <font>
      <name val="ＭＳ Ｐゴシック"/>
      <charset val="128"/>
      <family val="3"/>
      <b/>
      <color rgb="FF000000"/>
      <sz val="11"/>
    </font>
    <font>
      <name val="MS P ゴシック"/>
      <charset val="128"/>
      <family val="3"/>
      <color rgb="FF000000"/>
      <sz val="9"/>
    </font>
    <font>
      <name val="MS P ゴシック"/>
      <charset val="128"/>
      <color rgb="FF000000"/>
      <sz val="9"/>
    </font>
    <font>
      <name val="ＭＳ Ｐゴシック"/>
      <charset val="128"/>
      <family val="3"/>
      <b/>
      <color rgb="FF000000"/>
      <sz val="22"/>
    </font>
    <font>
      <name val="ＭＳ Ｐゴシック"/>
      <charset val="128"/>
      <family val="3"/>
      <color rgb="FF7F7F7F"/>
      <sz val="12"/>
    </font>
    <font>
      <name val="ＭＳ Ｐゴシック"/>
      <charset val="128"/>
      <family val="3"/>
      <color rgb="FFF2F2F2"/>
      <sz val="14"/>
    </font>
    <font>
      <name val="ＭＳ Ｐゴシック"/>
      <charset val="128"/>
      <family val="3"/>
      <color rgb="FFF2F2F2"/>
      <sz val="11"/>
    </font>
    <font>
      <name val="ＭＳ Ｐゴシック"/>
      <charset val="128"/>
      <family val="3"/>
      <color rgb="FF000000"/>
      <sz val="18"/>
    </font>
    <font>
      <name val="ＭＳ Ｐゴシック"/>
      <charset val="128"/>
      <family val="3"/>
      <color rgb="FF595959"/>
      <sz val="11"/>
    </font>
    <font>
      <name val="ＭＳ Ｐゴシック"/>
      <charset val="128"/>
      <family val="3"/>
      <color rgb="FFFF0000"/>
      <sz val="14"/>
    </font>
    <font>
      <name val="ＭＳ Ｐゴシック"/>
      <charset val="128"/>
      <family val="3"/>
      <color rgb="FF000000"/>
      <sz val="13"/>
    </font>
    <font>
      <name val="ＭＳ Ｐゴシック"/>
      <charset val="128"/>
      <family val="3"/>
      <color rgb="FF7F7F7F"/>
      <sz val="14"/>
    </font>
    <font>
      <name val="ＭＳ Ｐゴシック"/>
      <charset val="128"/>
      <family val="3"/>
      <b/>
      <color rgb="FF000000"/>
      <sz val="16"/>
    </font>
    <font>
      <name val="ＭＳ Ｐゴシック"/>
      <charset val="128"/>
      <family val="3"/>
      <color rgb="FF595959"/>
      <sz val="14"/>
    </font>
    <font>
      <name val="ＭＳ Ｐゴシック"/>
      <charset val="128"/>
      <family val="3"/>
      <b/>
      <color rgb="FFFF0000"/>
      <sz val="14"/>
    </font>
    <font>
      <name val="ＭＳ ゴシック"/>
      <charset val="128"/>
      <family val="3"/>
      <color rgb="FF000000"/>
      <sz val="6"/>
    </font>
    <font>
      <name val="ＭＳ Ｐゴシック"/>
      <charset val="128"/>
      <family val="3"/>
      <color rgb="FF000000"/>
      <sz val="20"/>
    </font>
    <font>
      <name val="ＭＳ 明朝"/>
      <charset val="128"/>
      <family val="1"/>
      <color rgb="FF000000"/>
      <sz val="10"/>
    </font>
    <font>
      <name val="ＭＳ Ｐゴシック"/>
      <charset val="128"/>
      <family val="3"/>
      <color rgb="FF000000"/>
      <sz val="15"/>
    </font>
    <font>
      <name val="ＭＳ Ｐゴシック"/>
      <charset val="128"/>
      <family val="3"/>
      <b/>
      <color rgb="FF000000"/>
      <sz val="9"/>
    </font>
    <font>
      <name val="ＭＳ Ｐゴシック"/>
      <charset val="128"/>
      <family val="3"/>
      <b/>
      <color rgb="FF000000"/>
      <sz val="14"/>
    </font>
    <font>
      <name val="ＭＳ Ｐゴシック"/>
      <charset val="128"/>
      <family val="3"/>
      <color rgb="FF000000"/>
      <sz val="12"/>
    </font>
    <font>
      <name val="ＭＳ Ｐゴシック"/>
      <charset val="128"/>
      <family val="3"/>
      <strike/>
      <color rgb="FF000000"/>
      <sz val="10"/>
    </font>
    <font>
      <name val="MS P ゴシック"/>
      <charset val="128"/>
      <family val="3"/>
      <b/>
      <color rgb="FFauto"/>
      <sz val="10"/>
    </font>
    <font>
      <name val="ＭＳ Ｐゴシック"/>
      <charset val="128"/>
      <family val="3"/>
      <color rgb="FF7F7F7F"/>
      <sz val="8"/>
    </font>
    <font>
      <name val="MS P ゴシック"/>
      <charset val="128"/>
      <family val="3"/>
      <b/>
      <color rgb="FFauto"/>
      <sz val="11"/>
    </font>
    <font>
      <name val="MS P ゴシック"/>
      <charset val="128"/>
      <family val="3"/>
      <b/>
      <color rgb="FFauto"/>
      <sz val="11"/>
      <u val="single"/>
    </font>
  </fonts>
  <fills count="32">
    <fill>
      <patternFill patternType="none"/>
    </fill>
    <fill>
      <patternFill patternType="gray125"/>
    </fill>
    <fill>
      <patternFill patternType="solid">
        <fgColor rgb="FFCCCCFF"/>
      </patternFill>
    </fill>
    <fill>
      <patternFill patternType="solid">
        <fgColor rgb="FFFF99CC"/>
      </patternFill>
    </fill>
    <fill>
      <patternFill patternType="solid">
        <fgColor rgb="FFCCFFCC"/>
      </patternFill>
    </fill>
    <fill>
      <patternFill patternType="solid">
        <fgColor rgb="FFCC99FF"/>
      </patternFill>
    </fill>
    <fill>
      <patternFill patternType="solid">
        <fgColor rgb="FFCCFFFF"/>
      </patternFill>
    </fill>
    <fill>
      <patternFill patternType="solid">
        <fgColor rgb="FFFFCC99"/>
      </patternFill>
    </fill>
    <fill>
      <patternFill patternType="solid">
        <fgColor rgb="FF99CCFF"/>
      </patternFill>
    </fill>
    <fill>
      <patternFill patternType="solid">
        <fgColor rgb="FFFF8080"/>
      </patternFill>
    </fill>
    <fill>
      <patternFill patternType="solid">
        <fgColor rgb="FF00FF00"/>
      </patternFill>
    </fill>
    <fill>
      <patternFill patternType="solid">
        <fgColor rgb="FFFFCC00"/>
      </patternFill>
    </fill>
    <fill>
      <patternFill patternType="solid">
        <fgColor rgb="FF0066CC"/>
      </patternFill>
    </fill>
    <fill>
      <patternFill patternType="solid">
        <fgColor rgb="FF800080"/>
      </patternFill>
    </fill>
    <fill>
      <patternFill patternType="solid">
        <fgColor rgb="FF33CCCC"/>
      </patternFill>
    </fill>
    <fill>
      <patternFill patternType="solid">
        <fgColor rgb="FFFF9900"/>
      </patternFill>
    </fill>
    <fill>
      <patternFill patternType="solid">
        <fgColor rgb="FF333399"/>
      </patternFill>
    </fill>
    <fill>
      <patternFill patternType="solid">
        <fgColor rgb="FFFF0000"/>
      </patternFill>
    </fill>
    <fill>
      <patternFill patternType="solid">
        <fgColor rgb="FF339966"/>
      </patternFill>
    </fill>
    <fill>
      <patternFill patternType="solid">
        <fgColor rgb="FFFF6600"/>
      </patternFill>
    </fill>
    <fill>
      <patternFill patternType="solid">
        <fgColor rgb="FF969696"/>
      </patternFill>
    </fill>
    <fill>
      <patternFill patternType="solid">
        <fgColor rgb="FFFFFF99"/>
      </patternFill>
    </fill>
    <fill>
      <patternFill patternType="solid">
        <fgColor rgb="FFFFFFCC"/>
      </patternFill>
    </fill>
    <fill>
      <patternFill patternType="solid">
        <fgColor rgb="FFC0C0C0"/>
      </patternFill>
    </fill>
    <fill>
      <patternFill patternType="solid">
        <fgColor rgb="FFFFFFFF"/>
        <bgColor indexed="64"/>
      </patternFill>
    </fill>
    <fill>
      <patternFill patternType="solid">
        <fgColor rgb="FFFFC000"/>
        <bgColor indexed="64"/>
      </patternFill>
    </fill>
    <fill>
      <patternFill patternType="solid">
        <fgColor rgb="FFF2F2F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rgb="FFFDE9D9"/>
        <bgColor indexed="64"/>
      </patternFill>
    </fill>
    <fill>
      <patternFill patternType="solid">
        <fgColor rgb="FFFFFFCC"/>
        <bgColor rgb="FF000000"/>
      </patternFill>
    </fill>
  </fills>
  <borders count="147">
    <border>
      <left style="none">
        <color rgb="FF000000"/>
      </left>
      <right style="none">
        <color rgb="FF000000"/>
      </right>
      <top style="none">
        <color rgb="FF000000"/>
      </top>
      <bottom style="none">
        <color rgb="FF000000"/>
      </bottom>
      <diagonal style="none">
        <color rgb="FF000000"/>
      </diagonal>
    </border>
    <border>
      <left style="double">
        <color rgb="FF333333"/>
      </left>
      <right style="double">
        <color rgb="FF333333"/>
      </right>
      <top style="double">
        <color rgb="FF333333"/>
      </top>
      <bottom style="double">
        <color rgb="FF333333"/>
      </bottom>
      <diagonal style="none">
        <color rgb="FF000000"/>
      </diagonal>
    </border>
    <border>
      <left style="thin">
        <color rgb="FFC0C0C0"/>
      </left>
      <right style="thin">
        <color rgb="FFC0C0C0"/>
      </right>
      <top style="thin">
        <color rgb="FFC0C0C0"/>
      </top>
      <bottom style="thin">
        <color rgb="FFC0C0C0"/>
      </bottom>
      <diagonal style="none">
        <color rgb="FF000000"/>
      </diagonal>
    </border>
    <border>
      <left style="none">
        <color rgb="FF000000"/>
      </left>
      <right style="none">
        <color rgb="FF000000"/>
      </right>
      <top style="none">
        <color rgb="FF000000"/>
      </top>
      <bottom style="double">
        <color rgb="FFFF9900"/>
      </bottom>
      <diagonal style="none">
        <color rgb="FF000000"/>
      </diagonal>
    </border>
    <border>
      <left style="thin">
        <color rgb="FF808080"/>
      </left>
      <right style="thin">
        <color rgb="FF808080"/>
      </right>
      <top style="thin">
        <color rgb="FF808080"/>
      </top>
      <bottom style="thin">
        <color rgb="FF808080"/>
      </bottom>
      <diagonal style="none">
        <color rgb="FF000000"/>
      </diagonal>
    </border>
    <border>
      <left style="none">
        <color rgb="FF000000"/>
      </left>
      <right style="none">
        <color rgb="FF000000"/>
      </right>
      <top style="none">
        <color rgb="FF000000"/>
      </top>
      <bottom style="thick">
        <color rgb="FF333399"/>
      </bottom>
      <diagonal style="none">
        <color rgb="FF000000"/>
      </diagonal>
    </border>
    <border>
      <left style="none">
        <color rgb="FF000000"/>
      </left>
      <right style="none">
        <color rgb="FF000000"/>
      </right>
      <top style="none">
        <color rgb="FF000000"/>
      </top>
      <bottom style="thick">
        <color rgb="FFC0C0C0"/>
      </bottom>
      <diagonal style="none">
        <color rgb="FF000000"/>
      </diagonal>
    </border>
    <border>
      <left style="none">
        <color rgb="FF000000"/>
      </left>
      <right style="none">
        <color rgb="FF000000"/>
      </right>
      <top style="none">
        <color rgb="FF000000"/>
      </top>
      <bottom style="medium">
        <color rgb="FF0066CC"/>
      </bottom>
      <diagonal style="none">
        <color rgb="FF000000"/>
      </diagonal>
    </border>
    <border>
      <left style="none">
        <color rgb="FF000000"/>
      </left>
      <right style="none">
        <color rgb="FF000000"/>
      </right>
      <top style="thin">
        <color rgb="FF333399"/>
      </top>
      <bottom style="double">
        <color rgb="FF333399"/>
      </bottom>
      <diagonal style="none">
        <color rgb="FF000000"/>
      </diagonal>
    </border>
    <border>
      <left style="thin">
        <color rgb="FF333333"/>
      </left>
      <right style="thin">
        <color rgb="FF333333"/>
      </right>
      <top style="thin">
        <color rgb="FF333333"/>
      </top>
      <bottom style="thin">
        <color rgb="FF333333"/>
      </bottom>
      <diagonal style="none">
        <color rgb="FF000000"/>
      </diagonal>
    </border>
    <border>
      <left style="thin"/>
      <right style="thin"/>
      <top style="thin"/>
      <bottom style="thin"/>
      <diagonal style="none">
        <color rgb="FF000000"/>
      </diagonal>
    </border>
    <border>
      <left style="none">
        <color rgb="FF000000"/>
      </left>
      <right style="thin"/>
      <top style="thin"/>
      <bottom style="thin"/>
      <diagonal style="none">
        <color rgb="FF000000"/>
      </diagonal>
    </border>
    <border>
      <left style="thin"/>
      <right style="none">
        <color rgb="FF000000"/>
      </right>
      <top style="thin"/>
      <bottom style="thin"/>
      <diagonal style="none">
        <color rgb="FF000000"/>
      </diagonal>
    </border>
    <border>
      <left style="thin"/>
      <right style="thin"/>
      <top style="thin"/>
      <bottom style="none">
        <color rgb="FF000000"/>
      </bottom>
      <diagonal style="none">
        <color rgb="FF000000"/>
      </diagonal>
    </border>
    <border>
      <left style="thin"/>
      <right style="none">
        <color rgb="FF000000"/>
      </right>
      <top style="thin"/>
      <bottom style="none">
        <color rgb="FF000000"/>
      </bottom>
      <diagonal style="none">
        <color rgb="FF000000"/>
      </diagonal>
    </border>
    <border>
      <left style="none">
        <color rgb="FF000000"/>
      </left>
      <right style="thin"/>
      <top style="none">
        <color rgb="FF000000"/>
      </top>
      <bottom style="none">
        <color rgb="FF000000"/>
      </bottom>
      <diagonal style="none">
        <color rgb="FF000000"/>
      </diagonal>
    </border>
    <border>
      <left style="thin"/>
      <right style="none">
        <color rgb="FF000000"/>
      </right>
      <top style="none">
        <color rgb="FF000000"/>
      </top>
      <bottom style="thin"/>
      <diagonal style="none">
        <color rgb="FF000000"/>
      </diagonal>
    </border>
    <border>
      <left style="none">
        <color rgb="FF000000"/>
      </left>
      <right style="none">
        <color rgb="FF000000"/>
      </right>
      <top style="none">
        <color rgb="FF000000"/>
      </top>
      <bottom style="thin"/>
      <diagonal style="none">
        <color rgb="FF000000"/>
      </diagonal>
    </border>
    <border>
      <left style="none">
        <color rgb="FF000000"/>
      </left>
      <right style="thin"/>
      <top style="none">
        <color rgb="FF000000"/>
      </top>
      <bottom style="thin"/>
      <diagonal style="none">
        <color rgb="FF000000"/>
      </diagonal>
    </border>
    <border>
      <left style="thin"/>
      <right style="medium"/>
      <top style="medium"/>
      <bottom style="thin"/>
      <diagonal style="none">
        <color rgb="FF000000"/>
      </diagonal>
    </border>
    <border>
      <left style="thin"/>
      <right style="medium"/>
      <top style="thin"/>
      <bottom style="thin"/>
      <diagonal style="none">
        <color rgb="FF000000"/>
      </diagonal>
    </border>
    <border>
      <left style="none">
        <color rgb="FF000000"/>
      </left>
      <right style="none">
        <color rgb="FF000000"/>
      </right>
      <top style="medium"/>
      <bottom style="thin"/>
      <diagonal style="none">
        <color rgb="FF000000"/>
      </diagonal>
    </border>
    <border>
      <left style="medium"/>
      <right style="none">
        <color rgb="FF000000"/>
      </right>
      <top style="medium"/>
      <bottom style="medium"/>
      <diagonal style="none">
        <color rgb="FF000000"/>
      </diagonal>
    </border>
    <border>
      <left style="thin"/>
      <right style="medium"/>
      <top style="thin"/>
      <bottom style="medium"/>
      <diagonal style="none">
        <color rgb="FF000000"/>
      </diagonal>
    </border>
    <border>
      <left style="thin"/>
      <right style="thin"/>
      <top style="thin"/>
      <bottom style="medium"/>
      <diagonal style="none">
        <color rgb="FF000000"/>
      </diagonal>
    </border>
    <border>
      <left style="none">
        <color rgb="FF000000"/>
      </left>
      <right style="none">
        <color rgb="FF000000"/>
      </right>
      <top style="medium"/>
      <bottom style="medium"/>
      <diagonal style="none">
        <color rgb="FF000000"/>
      </diagonal>
    </border>
    <border>
      <left style="none">
        <color rgb="FF000000"/>
      </left>
      <right style="medium"/>
      <top style="medium"/>
      <bottom style="medium"/>
      <diagonal style="none">
        <color rgb="FF000000"/>
      </diagonal>
    </border>
    <border>
      <left style="thin"/>
      <right style="none">
        <color rgb="FF000000"/>
      </right>
      <top style="none">
        <color rgb="FF000000"/>
      </top>
      <bottom style="none">
        <color rgb="FF000000"/>
      </bottom>
      <diagonal style="none">
        <color rgb="FF000000"/>
      </diagonal>
    </border>
    <border>
      <left style="medium"/>
      <right style="none">
        <color rgb="FF000000"/>
      </right>
      <top style="thin"/>
      <bottom style="medium"/>
      <diagonal style="none">
        <color rgb="FF000000"/>
      </diagonal>
    </border>
    <border>
      <left style="none">
        <color rgb="FF000000"/>
      </left>
      <right style="none">
        <color rgb="FF000000"/>
      </right>
      <top style="thin"/>
      <bottom style="thin"/>
      <diagonal style="none">
        <color rgb="FF000000"/>
      </diagonal>
    </border>
    <border>
      <left style="none">
        <color rgb="FF000000"/>
      </left>
      <right style="none">
        <color rgb="FF000000"/>
      </right>
      <top style="medium"/>
      <bottom style="none">
        <color rgb="FF000000"/>
      </bottom>
      <diagonal style="none">
        <color rgb="FF000000"/>
      </diagonal>
    </border>
    <border>
      <left style="medium"/>
      <right style="thin"/>
      <top style="medium"/>
      <bottom style="thin"/>
      <diagonal style="none">
        <color rgb="FF000000"/>
      </diagonal>
    </border>
    <border>
      <left style="none">
        <color rgb="FF000000"/>
      </left>
      <right style="thin"/>
      <top style="thin"/>
      <bottom style="medium"/>
      <diagonal style="none">
        <color rgb="FF000000"/>
      </diagonal>
    </border>
    <border>
      <left style="medium"/>
      <right style="thin"/>
      <top style="thin"/>
      <bottom style="medium"/>
      <diagonal style="none">
        <color rgb="FF000000"/>
      </diagonal>
    </border>
    <border>
      <left style="medium"/>
      <right style="none">
        <color rgb="FF000000"/>
      </right>
      <top style="thin"/>
      <bottom style="thin"/>
      <diagonal style="none">
        <color rgb="FF000000"/>
      </diagonal>
    </border>
    <border>
      <left style="thin"/>
      <right style="none">
        <color rgb="FF000000"/>
      </right>
      <top style="thin"/>
      <bottom style="medium"/>
      <diagonal style="none">
        <color rgb="FF000000"/>
      </diagonal>
    </border>
    <border>
      <left style="none">
        <color rgb="FF000000"/>
      </left>
      <right style="none">
        <color rgb="FF000000"/>
      </right>
      <top style="thin"/>
      <bottom style="hair"/>
      <diagonal style="none">
        <color rgb="FF000000"/>
      </diagonal>
    </border>
    <border>
      <left style="none">
        <color rgb="FF000000"/>
      </left>
      <right style="thin"/>
      <top style="thin"/>
      <bottom style="hair"/>
      <diagonal style="none">
        <color rgb="FF000000"/>
      </diagonal>
    </border>
    <border>
      <left style="none">
        <color rgb="FF000000"/>
      </left>
      <right style="medium"/>
      <top style="thin"/>
      <bottom style="thin"/>
      <diagonal style="none">
        <color rgb="FF000000"/>
      </diagonal>
    </border>
    <border>
      <left style="thin"/>
      <right style="thin"/>
      <top style="none">
        <color rgb="FF000000"/>
      </top>
      <bottom style="thin"/>
      <diagonal style="none">
        <color rgb="FF000000"/>
      </diagonal>
    </border>
    <border>
      <left style="medium"/>
      <right style="none">
        <color rgb="FF000000"/>
      </right>
      <top style="medium"/>
      <bottom style="thin"/>
      <diagonal style="none">
        <color rgb="FF000000"/>
      </diagonal>
    </border>
    <border>
      <left style="medium"/>
      <right style="thin"/>
      <top style="thin"/>
      <bottom style="thin"/>
      <diagonal style="none">
        <color rgb="FF000000"/>
      </diagonal>
    </border>
    <border>
      <left style="thin"/>
      <right style="medium"/>
      <top style="thin"/>
      <bottom style="none">
        <color rgb="FF000000"/>
      </bottom>
      <diagonal style="none">
        <color rgb="FF000000"/>
      </diagonal>
    </border>
    <border>
      <left style="thin"/>
      <right style="thin"/>
      <top style="medium"/>
      <bottom style="thin"/>
      <diagonal style="none">
        <color rgb="FF000000"/>
      </diagonal>
    </border>
    <border>
      <left style="none">
        <color rgb="FF000000"/>
      </left>
      <right style="medium"/>
      <top style="none">
        <color rgb="FF000000"/>
      </top>
      <bottom style="thin"/>
      <diagonal style="none">
        <color rgb="FF000000"/>
      </diagonal>
    </border>
    <border>
      <left style="thin"/>
      <right style="thin"/>
      <top style="none">
        <color rgb="FF000000"/>
      </top>
      <bottom style="none">
        <color rgb="FF000000"/>
      </bottom>
      <diagonal style="none">
        <color rgb="FF000000"/>
      </diagonal>
    </border>
    <border>
      <left style="thin"/>
      <right style="none">
        <color rgb="FF000000"/>
      </right>
      <top style="thin"/>
      <bottom style="hair"/>
      <diagonal style="none">
        <color rgb="FF000000"/>
      </diagonal>
    </border>
    <border>
      <left style="thin"/>
      <right style="medium"/>
      <top style="none">
        <color rgb="FF000000"/>
      </top>
      <bottom style="thin"/>
      <diagonal style="none">
        <color rgb="FF000000"/>
      </diagonal>
    </border>
    <border>
      <left style="medium"/>
      <right style="thin"/>
      <top style="medium"/>
      <bottom style="medium"/>
      <diagonal style="none">
        <color rgb="FF000000"/>
      </diagonal>
    </border>
    <border>
      <left style="thin"/>
      <right style="thin"/>
      <top style="medium"/>
      <bottom style="medium"/>
      <diagonal style="none">
        <color rgb="FF000000"/>
      </diagonal>
    </border>
    <border>
      <left style="thin"/>
      <right style="medium"/>
      <top style="medium"/>
      <bottom style="medium"/>
      <diagonal style="none">
        <color rgb="FF000000"/>
      </diagonal>
    </border>
    <border>
      <left style="medium"/>
      <right style="thin"/>
      <top style="thin"/>
      <bottom style="none">
        <color rgb="FF000000"/>
      </bottom>
      <diagonal style="none">
        <color rgb="FF000000"/>
      </diagonal>
    </border>
    <border>
      <left style="medium"/>
      <right style="thin"/>
      <top style="none">
        <color rgb="FF000000"/>
      </top>
      <bottom style="thin"/>
      <diagonal style="none">
        <color rgb="FF000000"/>
      </diagonal>
    </border>
    <border>
      <left style="medium"/>
      <right style="medium"/>
      <top style="medium"/>
      <bottom style="medium"/>
      <diagonal style="none">
        <color rgb="FF000000"/>
      </diagonal>
    </border>
    <border>
      <left style="thin"/>
      <right style="none">
        <color rgb="FF000000"/>
      </right>
      <top style="medium"/>
      <bottom style="thin"/>
      <diagonal style="none">
        <color rgb="FF000000"/>
      </diagonal>
    </border>
    <border>
      <left style="medium"/>
      <right style="none">
        <color rgb="FF000000"/>
      </right>
      <top style="thin"/>
      <bottom style="none">
        <color rgb="FF000000"/>
      </bottom>
      <diagonal style="none">
        <color rgb="FF000000"/>
      </diagonal>
    </border>
    <border>
      <left style="none">
        <color rgb="FF000000"/>
      </left>
      <right style="thin"/>
      <top style="medium"/>
      <bottom style="thin"/>
      <diagonal style="none">
        <color rgb="FF000000"/>
      </diagonal>
    </border>
    <border>
      <left style="medium"/>
      <right style="medium"/>
      <top style="medium"/>
      <bottom style="none">
        <color rgb="FF000000"/>
      </bottom>
      <diagonal style="none">
        <color rgb="FF000000"/>
      </diagonal>
    </border>
    <border>
      <left style="medium"/>
      <right style="medium"/>
      <top style="medium"/>
      <bottom style="thin"/>
      <diagonal style="none">
        <color rgb="FF000000"/>
      </diagonal>
    </border>
    <border>
      <left style="medium"/>
      <right style="medium"/>
      <top style="thin"/>
      <bottom style="thin"/>
      <diagonal style="none">
        <color rgb="FF000000"/>
      </diagonal>
    </border>
    <border>
      <left style="medium"/>
      <right style="medium"/>
      <top style="thin"/>
      <bottom style="medium"/>
      <diagonal style="none">
        <color rgb="FF000000"/>
      </diagonal>
    </border>
    <border>
      <left style="thin"/>
      <right style="thin"/>
      <top style="medium"/>
      <bottom style="none">
        <color rgb="FF000000"/>
      </bottom>
      <diagonal style="none">
        <color rgb="FF000000"/>
      </diagonal>
    </border>
    <border>
      <left style="none">
        <color rgb="FF000000"/>
      </left>
      <right style="none">
        <color rgb="FF000000"/>
      </right>
      <top style="none">
        <color rgb="FF000000"/>
      </top>
      <bottom style="medium">
        <color rgb="FF0066CC"/>
      </bottom>
      <diagonal style="none">
        <color rgb="FF000000"/>
      </diagonal>
    </border>
    <border>
      <left style="medium"/>
      <right style="medium"/>
      <top style="none">
        <color rgb="FF000000"/>
      </top>
      <bottom style="thin"/>
      <diagonal style="none">
        <color rgb="FF000000"/>
      </diagonal>
    </border>
    <border>
      <left style="none">
        <color rgb="FF000000"/>
      </left>
      <right style="thin"/>
      <top style="none">
        <color rgb="FF000000"/>
      </top>
      <bottom style="medium"/>
      <diagonal style="none">
        <color rgb="FF000000"/>
      </diagonal>
    </border>
    <border>
      <left style="thin"/>
      <right style="none">
        <color rgb="FF000000"/>
      </right>
      <top style="none">
        <color rgb="FF000000"/>
      </top>
      <bottom style="medium"/>
      <diagonal style="none">
        <color rgb="FF000000"/>
      </diagonal>
    </border>
    <border>
      <left style="thin"/>
      <right style="none">
        <color rgb="FF000000"/>
      </right>
      <top style="medium"/>
      <bottom style="none">
        <color rgb="FF000000"/>
      </bottom>
      <diagonal style="none">
        <color rgb="FF000000"/>
      </diagonal>
    </border>
    <border>
      <left style="none">
        <color rgb="FF000000"/>
      </left>
      <right style="thin"/>
      <top style="medium"/>
      <bottom style="none">
        <color rgb="FF000000"/>
      </bottom>
      <diagonal style="none">
        <color rgb="FF000000"/>
      </diagonal>
    </border>
    <border>
      <left style="thin"/>
      <right style="none">
        <color rgb="FF000000"/>
      </right>
      <top style="hair"/>
      <bottom style="thin"/>
      <diagonal style="none">
        <color rgb="FF000000"/>
      </diagonal>
    </border>
    <border>
      <left style="none">
        <color rgb="FF000000"/>
      </left>
      <right style="none">
        <color rgb="FF000000"/>
      </right>
      <top style="hair"/>
      <bottom style="thin"/>
      <diagonal style="none">
        <color rgb="FF000000"/>
      </diagonal>
    </border>
    <border>
      <left style="thin"/>
      <right style="thin"/>
      <top style="none">
        <color rgb="FF000000"/>
      </top>
      <bottom style="medium"/>
      <diagonal style="none">
        <color rgb="FF000000"/>
      </diagonal>
    </border>
    <border>
      <left style="thin"/>
      <right style="medium"/>
      <top style="none">
        <color rgb="FF000000"/>
      </top>
      <bottom style="medium"/>
      <diagonal style="none">
        <color rgb="FF000000"/>
      </diagonal>
    </border>
    <border>
      <left style="thin"/>
      <right style="none">
        <color rgb="FF000000"/>
      </right>
      <top style="medium"/>
      <bottom style="medium"/>
      <diagonal style="none">
        <color rgb="FF000000"/>
      </diagonal>
    </border>
    <border>
      <left style="medium"/>
      <right style="none">
        <color rgb="FF000000"/>
      </right>
      <top style="none">
        <color rgb="FF000000"/>
      </top>
      <bottom style="thin"/>
      <diagonal style="none">
        <color rgb="FF000000"/>
      </diagonal>
    </border>
    <border>
      <left style="medium"/>
      <right style="none">
        <color rgb="FF000000"/>
      </right>
      <top style="medium"/>
      <bottom style="none">
        <color rgb="FF000000"/>
      </bottom>
      <diagonal style="none">
        <color rgb="FF000000"/>
      </diagonal>
    </border>
    <border>
      <left style="medium"/>
      <right style="thin"/>
      <top style="none">
        <color rgb="FF000000"/>
      </top>
      <bottom style="medium"/>
      <diagonal style="none">
        <color rgb="FF000000"/>
      </diagonal>
    </border>
    <border>
      <left style="medium"/>
      <right style="medium"/>
      <top style="none">
        <color rgb="FF000000"/>
      </top>
      <bottom style="medium"/>
      <diagonal style="none">
        <color rgb="FF000000"/>
      </diagonal>
    </border>
    <border>
      <left style="none">
        <color rgb="FF000000"/>
      </left>
      <right style="medium"/>
      <top style="medium"/>
      <bottom style="none">
        <color rgb="FF000000"/>
      </bottom>
      <diagonal style="none">
        <color rgb="FF000000"/>
      </diagonal>
    </border>
    <border>
      <left style="medium"/>
      <right style="none">
        <color rgb="FF000000"/>
      </right>
      <top style="none">
        <color rgb="FF000000"/>
      </top>
      <bottom style="medium"/>
      <diagonal style="none">
        <color rgb="FF000000"/>
      </diagonal>
    </border>
    <border>
      <left style="none">
        <color rgb="FF000000"/>
      </left>
      <right style="none">
        <color rgb="FF000000"/>
      </right>
      <top style="none">
        <color rgb="FF000000"/>
      </top>
      <bottom style="medium"/>
      <diagonal style="none">
        <color rgb="FF000000"/>
      </diagonal>
    </border>
    <border>
      <left style="medium"/>
      <right style="medium"/>
      <top style="thin"/>
      <bottom style="none">
        <color rgb="FF000000"/>
      </bottom>
      <diagonal style="none">
        <color rgb="FF000000"/>
      </diagonal>
    </border>
    <border>
      <left style="medium"/>
      <right style="none">
        <color rgb="FF000000"/>
      </right>
      <top style="none">
        <color rgb="FF000000"/>
      </top>
      <bottom style="none">
        <color rgb="FF000000"/>
      </bottom>
      <diagonal style="none">
        <color rgb="FF000000"/>
      </diagonal>
    </border>
    <border>
      <left style="medium"/>
      <right style="thin"/>
      <top style="none">
        <color rgb="FF000000"/>
      </top>
      <bottom style="none">
        <color rgb="FF000000"/>
      </bottom>
      <diagonal style="none">
        <color rgb="FF000000"/>
      </diagonal>
    </border>
    <border>
      <left style="none">
        <color rgb="FF000000"/>
      </left>
      <right style="hair"/>
      <top style="thin"/>
      <bottom style="none">
        <color rgb="FF000000"/>
      </bottom>
      <diagonal style="none">
        <color rgb="FF000000"/>
      </diagonal>
    </border>
    <border>
      <left style="medium"/>
      <right style="thin"/>
      <top style="medium"/>
      <bottom style="none">
        <color rgb="FF000000"/>
      </bottom>
      <diagonal style="none">
        <color rgb="FF000000"/>
      </diagonal>
    </border>
    <border>
      <left style="thin"/>
      <right style="medium"/>
      <top style="medium"/>
      <bottom style="none">
        <color rgb="FF000000"/>
      </bottom>
      <diagonal style="none">
        <color rgb="FF000000"/>
      </diagonal>
    </border>
    <border>
      <left style="none">
        <color rgb="FF000000"/>
      </left>
      <right style="thin"/>
      <top style="medium"/>
      <bottom style="medium"/>
      <diagonal style="none">
        <color rgb="FF000000"/>
      </diagonal>
    </border>
    <border>
      <left style="none">
        <color rgb="FF000000"/>
      </left>
      <right style="thin"/>
      <top style="thin">
        <color rgb="FF000000"/>
      </top>
      <bottom style="none">
        <color rgb="FF000000"/>
      </bottom>
      <diagonal style="none">
        <color rgb="FF000000"/>
      </diagonal>
    </border>
    <border>
      <left style="hair"/>
      <right style="none">
        <color rgb="FF000000"/>
      </right>
      <top style="thin"/>
      <bottom style="thin"/>
      <diagonal style="none">
        <color rgb="FF000000"/>
      </diagonal>
    </border>
    <border>
      <left style="hair"/>
      <right style="hair"/>
      <top style="thin">
        <color rgb="FF000000"/>
      </top>
      <bottom style="thin"/>
      <diagonal style="none">
        <color rgb="FF000000"/>
      </diagonal>
    </border>
    <border>
      <left style="medium"/>
      <right style="medium"/>
      <top style="none">
        <color rgb="FF000000"/>
      </top>
      <bottom style="none">
        <color rgb="FF000000"/>
      </bottom>
      <diagonal style="none">
        <color rgb="FF000000"/>
      </diagonal>
    </border>
    <border>
      <left style="none">
        <color rgb="FF000000"/>
      </left>
      <right style="medium"/>
      <top style="none">
        <color rgb="FF000000"/>
      </top>
      <bottom style="none">
        <color rgb="FF000000"/>
      </bottom>
      <diagonal style="none">
        <color rgb="FF000000"/>
      </diagonal>
    </border>
    <border>
      <left style="none">
        <color rgb="FF000000"/>
      </left>
      <right style="medium"/>
      <top style="none">
        <color rgb="FF000000"/>
      </top>
      <bottom style="medium"/>
      <diagonal style="none">
        <color rgb="FF000000"/>
      </diagonal>
    </border>
    <border>
      <left style="none">
        <color rgb="FF000000"/>
      </left>
      <right style="none">
        <color rgb="FF000000"/>
      </right>
      <top style="thin"/>
      <bottom style="none">
        <color rgb="FF000000"/>
      </bottom>
      <diagonal style="none">
        <color rgb="FF000000"/>
      </diagonal>
    </border>
    <border>
      <left style="thin">
        <color rgb="FF7F7F7F"/>
      </left>
      <right style="thin">
        <color rgb="FF7F7F7F"/>
      </right>
      <top style="thin">
        <color rgb="FF7F7F7F"/>
      </top>
      <bottom style="thin">
        <color rgb="FF7F7F7F"/>
      </bottom>
      <diagonal style="none">
        <color rgb="FF000000"/>
      </diagonal>
    </border>
    <border>
      <left style="hair"/>
      <right style="thin"/>
      <top style="thin"/>
      <bottom style="thin"/>
      <diagonal style="none">
        <color rgb="FF000000"/>
      </diagonal>
    </border>
    <border>
      <left style="hair"/>
      <right style="thin"/>
      <top style="thin"/>
      <bottom style="none">
        <color rgb="FF000000"/>
      </bottom>
      <diagonal style="none">
        <color rgb="FF000000"/>
      </diagonal>
    </border>
    <border>
      <left style="thin">
        <color rgb="FF7F7F7F"/>
      </left>
      <right style="none">
        <color rgb="FF000000"/>
      </right>
      <top style="thin">
        <color rgb="FF7F7F7F"/>
      </top>
      <bottom style="thin">
        <color rgb="FF7F7F7F"/>
      </bottom>
      <diagonal style="none">
        <color rgb="FF000000"/>
      </diagonal>
    </border>
    <border>
      <left style="none">
        <color rgb="FF000000"/>
      </left>
      <right style="thin">
        <color rgb="FF7F7F7F"/>
      </right>
      <top style="thin">
        <color rgb="FF7F7F7F"/>
      </top>
      <bottom style="thin">
        <color rgb="FF7F7F7F"/>
      </bottom>
      <diagonal style="none">
        <color rgb="FF000000"/>
      </diagonal>
    </border>
    <border>
      <left style="thin"/>
      <right style="thin"/>
      <top style="thin"/>
      <bottom style="hair"/>
      <diagonal style="none">
        <color rgb="FF000000"/>
      </diagonal>
    </border>
    <border>
      <left style="thin"/>
      <right style="thin"/>
      <top style="hair"/>
      <bottom style="hair"/>
      <diagonal style="none">
        <color rgb="FF000000"/>
      </diagonal>
    </border>
    <border>
      <left style="thin"/>
      <right style="thin"/>
      <top style="hair"/>
      <bottom style="medium"/>
      <diagonal style="none">
        <color rgb="FF000000"/>
      </diagonal>
    </border>
    <border>
      <left style="none">
        <color rgb="FF000000"/>
      </left>
      <right style="thin">
        <color rgb="FF7F7F7F"/>
      </right>
      <top style="none">
        <color rgb="FF000000"/>
      </top>
      <bottom style="none">
        <color rgb="FF000000"/>
      </bottom>
      <diagonal style="none">
        <color rgb="FF000000"/>
      </diagonal>
    </border>
    <border>
      <left style="medium"/>
      <right style="none">
        <color rgb="FF000000"/>
      </right>
      <top style="medium"/>
      <bottom style="hair"/>
      <diagonal style="none">
        <color rgb="FF000000"/>
      </diagonal>
    </border>
    <border>
      <left style="medium"/>
      <right style="none">
        <color rgb="FF000000"/>
      </right>
      <top style="none">
        <color rgb="FF000000"/>
      </top>
      <bottom style="hair"/>
      <diagonal style="none">
        <color rgb="FF000000"/>
      </diagonal>
    </border>
    <border>
      <left style="none">
        <color rgb="FF000000"/>
      </left>
      <right style="none">
        <color rgb="FF000000"/>
      </right>
      <top style="hair"/>
      <bottom style="hair"/>
      <diagonal style="none">
        <color rgb="FF000000"/>
      </diagonal>
    </border>
    <border>
      <left style="medium"/>
      <right style="none">
        <color rgb="FF000000"/>
      </right>
      <top style="hair"/>
      <bottom style="thin"/>
      <diagonal style="none">
        <color rgb="FF000000"/>
      </diagonal>
    </border>
    <border>
      <left style="thin">
        <color rgb="FF7F7F7F"/>
      </left>
      <right style="thin">
        <color rgb="FF7F7F7F"/>
      </right>
      <top style="thin">
        <color rgb="FF7F7F7F"/>
      </top>
      <bottom style="none">
        <color rgb="FF000000"/>
      </bottom>
      <diagonal style="none">
        <color rgb="FF000000"/>
      </diagonal>
    </border>
    <border>
      <left style="thin">
        <color rgb="FF7F7F7F"/>
      </left>
      <right style="thin">
        <color rgb="FF7F7F7F"/>
      </right>
      <top style="none">
        <color rgb="FF000000"/>
      </top>
      <bottom style="none">
        <color rgb="FF000000"/>
      </bottom>
      <diagonal style="none">
        <color rgb="FF000000"/>
      </diagonal>
    </border>
    <border>
      <left style="thin">
        <color rgb="FF7F7F7F"/>
      </left>
      <right style="thin">
        <color rgb="FF7F7F7F"/>
      </right>
      <top style="none">
        <color rgb="FF000000"/>
      </top>
      <bottom style="thin">
        <color rgb="FF7F7F7F"/>
      </bottom>
      <diagonal style="none">
        <color rgb="FF000000"/>
      </diagonal>
    </border>
    <border>
      <left style="medium"/>
      <right style="none">
        <color rgb="FF000000"/>
      </right>
      <top style="hair"/>
      <bottom style="medium"/>
      <diagonal style="none">
        <color rgb="FF000000"/>
      </diagonal>
    </border>
    <border>
      <left style="none">
        <color rgb="FF000000"/>
      </left>
      <right style="medium"/>
      <top style="thin"/>
      <bottom style="none">
        <color rgb="FF000000"/>
      </bottom>
      <diagonal style="none">
        <color rgb="FF000000"/>
      </diagonal>
    </border>
    <border>
      <left style="none">
        <color rgb="FF000000"/>
      </left>
      <right style="none">
        <color rgb="FF000000"/>
      </right>
      <top style="none">
        <color rgb="FF000000"/>
      </top>
      <bottom style="thin">
        <color rgb="FF7F7F7F"/>
      </bottom>
      <diagonal style="none">
        <color rgb="FF000000"/>
      </diagonal>
    </border>
    <border>
      <left style="thin">
        <color rgb="FF7F7F7F"/>
      </left>
      <right style="none">
        <color rgb="FF000000"/>
      </right>
      <top style="none">
        <color rgb="FF000000"/>
      </top>
      <bottom style="none">
        <color rgb="FF000000"/>
      </bottom>
      <diagonal style="none">
        <color rgb="FF000000"/>
      </diagonal>
    </border>
    <border>
      <left style="thin"/>
      <right style="hair"/>
      <top style="hair"/>
      <bottom style="hair"/>
      <diagonal style="none">
        <color rgb="FF000000"/>
      </diagonal>
    </border>
    <border>
      <left style="hair"/>
      <right style="none">
        <color rgb="FF000000"/>
      </right>
      <top style="hair"/>
      <bottom style="hair"/>
      <diagonal style="none">
        <color rgb="FF000000"/>
      </diagonal>
    </border>
    <border>
      <left style="none">
        <color rgb="FF000000"/>
      </left>
      <right style="hair"/>
      <top style="hair"/>
      <bottom style="hair"/>
      <diagonal style="none">
        <color rgb="FF000000"/>
      </diagonal>
    </border>
    <border>
      <left style="hair"/>
      <right style="hair"/>
      <top style="hair"/>
      <bottom style="hair"/>
      <diagonal style="none">
        <color rgb="FF000000"/>
      </diagonal>
    </border>
    <border>
      <left style="hair"/>
      <right style="thin"/>
      <top style="hair"/>
      <bottom style="hair"/>
      <diagonal style="none">
        <color rgb="FF000000"/>
      </diagonal>
    </border>
    <border>
      <left style="thin"/>
      <right style="hair"/>
      <top style="thin"/>
      <bottom style="hair"/>
      <diagonal style="none">
        <color rgb="FF000000"/>
      </diagonal>
    </border>
    <border>
      <left style="thin"/>
      <right style="hair"/>
      <top style="none">
        <color rgb="FF000000"/>
      </top>
      <bottom style="thin"/>
      <diagonal style="none">
        <color rgb="FF000000"/>
      </diagonal>
    </border>
    <border>
      <left style="hair"/>
      <right style="none">
        <color rgb="FF000000"/>
      </right>
      <top style="hair"/>
      <bottom style="none">
        <color rgb="FF000000"/>
      </bottom>
      <diagonal style="none">
        <color rgb="FF000000"/>
      </diagonal>
    </border>
    <border>
      <left style="none">
        <color rgb="FF000000"/>
      </left>
      <right style="none">
        <color rgb="FF000000"/>
      </right>
      <top style="hair"/>
      <bottom style="none">
        <color rgb="FF000000"/>
      </bottom>
      <diagonal style="none">
        <color rgb="FF000000"/>
      </diagonal>
    </border>
    <border>
      <left style="none">
        <color rgb="FF000000"/>
      </left>
      <right style="hair"/>
      <top style="hair"/>
      <bottom style="none">
        <color rgb="FF000000"/>
      </bottom>
      <diagonal style="none">
        <color rgb="FF000000"/>
      </diagonal>
    </border>
    <border>
      <left style="hair"/>
      <right style="none">
        <color rgb="FF000000"/>
      </right>
      <top style="thin"/>
      <bottom style="hair"/>
      <diagonal style="none">
        <color rgb="FF000000"/>
      </diagonal>
    </border>
    <border>
      <left style="hair"/>
      <right style="none">
        <color rgb="FF000000"/>
      </right>
      <top style="hair"/>
      <bottom style="thin"/>
      <diagonal style="none">
        <color rgb="FF000000"/>
      </diagonal>
    </border>
    <border>
      <left style="none">
        <color rgb="FF000000"/>
      </left>
      <right style="thin"/>
      <top style="hair"/>
      <bottom style="thin"/>
      <diagonal style="none">
        <color rgb="FF000000"/>
      </diagonal>
    </border>
    <border>
      <left style="none">
        <color rgb="FF000000"/>
      </left>
      <right style="hair"/>
      <top style="thin"/>
      <bottom style="hair"/>
      <diagonal style="none">
        <color rgb="FF000000"/>
      </diagonal>
    </border>
    <border>
      <left style="none">
        <color rgb="FF000000"/>
      </left>
      <right style="medium"/>
      <top style="medium"/>
      <bottom style="hair"/>
      <diagonal style="none">
        <color rgb="FF000000"/>
      </diagonal>
    </border>
    <border>
      <left style="none">
        <color rgb="FF000000"/>
      </left>
      <right style="medium"/>
      <top style="none">
        <color rgb="FF000000"/>
      </top>
      <bottom style="hair"/>
      <diagonal style="none">
        <color rgb="FF000000"/>
      </diagonal>
    </border>
    <border>
      <left style="none">
        <color rgb="FF000000"/>
      </left>
      <right style="medium"/>
      <top style="hair"/>
      <bottom style="thin"/>
      <diagonal style="none">
        <color rgb="FF000000"/>
      </diagonal>
    </border>
    <border>
      <left style="none">
        <color rgb="FF000000"/>
      </left>
      <right style="medium"/>
      <top style="hair"/>
      <bottom style="medium"/>
      <diagonal style="none">
        <color rgb="FF000000"/>
      </diagonal>
    </border>
    <border>
      <left style="none">
        <color rgb="FF000000"/>
      </left>
      <right style="none">
        <color rgb="FF000000"/>
      </right>
      <top style="thin"/>
      <bottom style="medium"/>
      <diagonal style="none">
        <color rgb="FF000000"/>
      </diagonal>
    </border>
    <border>
      <left style="none">
        <color rgb="FF000000"/>
      </left>
      <right style="medium"/>
      <top style="thin"/>
      <bottom style="medium"/>
      <diagonal style="none">
        <color rgb="FF000000"/>
      </diagonal>
    </border>
    <border>
      <left style="none">
        <color rgb="FF000000"/>
      </left>
      <right style="medium"/>
      <top style="medium"/>
      <bottom style="thin"/>
      <diagonal style="none">
        <color rgb="FF000000"/>
      </diagonal>
    </border>
    <border diagonalDown="1">
      <left style="thin"/>
      <right style="thin"/>
      <top style="thin"/>
      <bottom style="thin"/>
      <diagonal style="thin"/>
    </border>
    <border>
      <left style="thin"/>
      <right style="thin"/>
      <top style="hair"/>
      <bottom style="thin"/>
      <diagonal style="none">
        <color rgb="FF000000"/>
      </diagonal>
    </border>
    <border>
      <left style="hair"/>
      <right style="hair"/>
      <top style="none">
        <color rgb="FF000000"/>
      </top>
      <bottom style="thin"/>
      <diagonal style="none">
        <color rgb="FF000000"/>
      </diagonal>
    </border>
    <border>
      <left style="hair"/>
      <right style="thin"/>
      <top style="none">
        <color rgb="FF000000"/>
      </top>
      <bottom style="thin"/>
      <diagonal style="none">
        <color rgb="FF000000"/>
      </diagonal>
    </border>
    <border>
      <left style="hair"/>
      <right style="none">
        <color rgb="FF000000"/>
      </right>
      <top style="none">
        <color rgb="FF000000"/>
      </top>
      <bottom style="hair"/>
      <diagonal style="none">
        <color rgb="FF000000"/>
      </diagonal>
    </border>
    <border>
      <left style="none">
        <color rgb="FF000000"/>
      </left>
      <right style="none">
        <color rgb="FF000000"/>
      </right>
      <top style="none">
        <color rgb="FF000000"/>
      </top>
      <bottom style="hair"/>
      <diagonal style="none">
        <color rgb="FF000000"/>
      </diagonal>
    </border>
    <border>
      <left style="none">
        <color rgb="FF000000"/>
      </left>
      <right style="hair"/>
      <top style="none">
        <color rgb="FF000000"/>
      </top>
      <bottom style="hair"/>
      <diagonal style="none">
        <color rgb="FF000000"/>
      </diagonal>
    </border>
    <border>
      <left style="thick"/>
      <right style="thick"/>
      <top style="medium"/>
      <bottom style="medium"/>
      <diagonal style="none">
        <color rgb="FF000000"/>
      </diagonal>
    </border>
    <border>
      <left style="medium"/>
      <right style="none">
        <color rgb="FF000000"/>
      </right>
      <top style="hair"/>
      <bottom style="hair"/>
      <diagonal style="none">
        <color rgb="FF000000"/>
      </diagonal>
    </border>
    <border>
      <left style="none">
        <color rgb="FF000000"/>
      </left>
      <right style="medium"/>
      <top style="hair"/>
      <bottom style="hair"/>
      <diagonal style="none">
        <color rgb="FF000000"/>
      </diagonal>
    </border>
    <border>
      <left style="thin">
        <color rgb="FF7F7F7F"/>
      </left>
      <right style="thin">
        <color rgb="FF7F7F7F"/>
      </right>
      <top style="thin">
        <color rgb="FF7F7F7F"/>
      </top>
      <bottom style="thin">
        <color rgb="FF7F7F7F"/>
      </bottom>
      <diagonal style="none">
        <color rgb="FF000000"/>
      </diagonal>
    </border>
    <border>
      <left style="none">
        <color rgb="FF000000"/>
      </left>
      <right style="thin">
        <color rgb="FF7F7F7F"/>
      </right>
      <top style="thin">
        <color rgb="FF7F7F7F"/>
      </top>
      <bottom style="thin">
        <color rgb="FF7F7F7F"/>
      </bottom>
      <diagonal style="none">
        <color rgb="FF000000"/>
      </diagonal>
    </border>
  </borders>
  <cellStyleXfs count="102">
    <xf numFmtId="0" fontId="0" fillId="0" borderId="0" xfId="0" applyAlignment="1">
      <alignment vertical="center"/>
    </xf>
    <xf numFmtId="0" fontId="13" fillId="2" borderId="0" xfId="0" applyFont="1" applyFill="1" applyAlignment="1">
      <alignment vertical="center"/>
    </xf>
    <xf numFmtId="0" fontId="13" fillId="3" borderId="0" xfId="0" applyFont="1" applyFill="1" applyAlignment="1">
      <alignment vertical="center"/>
    </xf>
    <xf numFmtId="0" fontId="13" fillId="4" borderId="0" xfId="0" applyFont="1" applyFill="1" applyAlignment="1">
      <alignment vertical="center"/>
    </xf>
    <xf numFmtId="0" fontId="13" fillId="5" borderId="0" xfId="0" applyFont="1" applyFill="1" applyAlignment="1">
      <alignment vertical="center"/>
    </xf>
    <xf numFmtId="0" fontId="13" fillId="6" borderId="0" xfId="0" applyFont="1" applyFill="1" applyAlignment="1">
      <alignment vertical="center"/>
    </xf>
    <xf numFmtId="0" fontId="13" fillId="7" borderId="0" xfId="0" applyFont="1" applyFill="1" applyAlignment="1">
      <alignment vertical="center"/>
    </xf>
    <xf numFmtId="0" fontId="13" fillId="8" borderId="0" xfId="0" applyFont="1" applyFill="1" applyAlignment="1">
      <alignment vertical="center"/>
    </xf>
    <xf numFmtId="0" fontId="13" fillId="9" borderId="0" xfId="0" applyFont="1" applyFill="1" applyAlignment="1">
      <alignment vertical="center"/>
    </xf>
    <xf numFmtId="0" fontId="13" fillId="10" borderId="0" xfId="0" applyFont="1" applyFill="1" applyAlignment="1">
      <alignment vertical="center"/>
    </xf>
    <xf numFmtId="0" fontId="13" fillId="5" borderId="0" xfId="0" applyFont="1" applyFill="1" applyAlignment="1">
      <alignment vertical="center"/>
    </xf>
    <xf numFmtId="0" fontId="13" fillId="8" borderId="0" xfId="0" applyFont="1" applyFill="1" applyAlignment="1">
      <alignment vertical="center"/>
    </xf>
    <xf numFmtId="0" fontId="13" fillId="11" borderId="0" xfId="0" applyFont="1" applyFill="1" applyAlignment="1">
      <alignment vertical="center"/>
    </xf>
    <xf numFmtId="0" fontId="14" fillId="12" borderId="0" xfId="0" applyFont="1" applyFill="1" applyAlignment="1">
      <alignment vertical="center"/>
    </xf>
    <xf numFmtId="0" fontId="14" fillId="9" borderId="0" xfId="0" applyFont="1" applyFill="1" applyAlignment="1">
      <alignment vertical="center"/>
    </xf>
    <xf numFmtId="0" fontId="14" fillId="10" borderId="0" xfId="0" applyFont="1" applyFill="1" applyAlignment="1">
      <alignment vertical="center"/>
    </xf>
    <xf numFmtId="0" fontId="14" fillId="13" borderId="0" xfId="0" applyFont="1" applyFill="1" applyAlignment="1">
      <alignment vertical="center"/>
    </xf>
    <xf numFmtId="0" fontId="14" fillId="14" borderId="0" xfId="0" applyFont="1" applyFill="1" applyAlignment="1">
      <alignment vertical="center"/>
    </xf>
    <xf numFmtId="0" fontId="14" fillId="15" borderId="0" xfId="0" applyFont="1" applyFill="1" applyAlignment="1">
      <alignment vertical="center"/>
    </xf>
    <xf numFmtId="0" fontId="14" fillId="16" borderId="0" xfId="0" applyFont="1" applyFill="1" applyAlignment="1">
      <alignment vertical="center"/>
    </xf>
    <xf numFmtId="0" fontId="14" fillId="17" borderId="0" xfId="0" applyFont="1" applyFill="1" applyAlignment="1">
      <alignment vertical="center"/>
    </xf>
    <xf numFmtId="0" fontId="14" fillId="18" borderId="0" xfId="0" applyFont="1" applyFill="1" applyAlignment="1">
      <alignment vertical="center"/>
    </xf>
    <xf numFmtId="0" fontId="14" fillId="13" borderId="0" xfId="0" applyFont="1" applyFill="1" applyAlignment="1">
      <alignment vertical="center"/>
    </xf>
    <xf numFmtId="0" fontId="14" fillId="14" borderId="0" xfId="0" applyFont="1" applyFill="1" applyAlignment="1">
      <alignment vertical="center"/>
    </xf>
    <xf numFmtId="0" fontId="14" fillId="19" borderId="0" xfId="0" applyFont="1" applyFill="1" applyAlignment="1">
      <alignment vertical="center"/>
    </xf>
    <xf numFmtId="0" fontId="15" fillId="0" borderId="0" xfId="0" applyFont="1" applyAlignment="1">
      <alignment vertical="center"/>
    </xf>
    <xf numFmtId="0" fontId="16" fillId="20" borderId="1" xfId="0" applyFont="1" applyFill="1" applyBorder="1" applyAlignment="1">
      <alignment vertical="center"/>
    </xf>
    <xf numFmtId="0" fontId="17" fillId="21" borderId="0" xfId="0" applyFont="1" applyFill="1" applyAlignment="1">
      <alignment vertical="center"/>
    </xf>
    <xf numFmtId="9" fontId="11" fillId="0" borderId="0" xfId="0" applyNumberFormat="1" applyFont="1" applyAlignment="1">
      <alignment vertical="center"/>
    </xf>
    <xf numFmtId="0" fontId="13" fillId="22" borderId="2" xfId="0" applyFont="1" applyFill="1" applyBorder="1" applyAlignment="1">
      <alignment vertical="center"/>
    </xf>
    <xf numFmtId="0" fontId="18" fillId="0" borderId="3" xfId="0" applyFont="1" applyBorder="1" applyAlignment="1">
      <alignment vertical="center"/>
    </xf>
    <xf numFmtId="0" fontId="19" fillId="3" borderId="0" xfId="0" applyFont="1" applyFill="1" applyAlignment="1">
      <alignment vertical="center"/>
    </xf>
    <xf numFmtId="0" fontId="20" fillId="23" borderId="4" xfId="0" applyFont="1" applyFill="1" applyBorder="1" applyAlignment="1">
      <alignment vertical="center"/>
    </xf>
    <xf numFmtId="0" fontId="21" fillId="0" borderId="0" xfId="0" applyFont="1" applyAlignment="1">
      <alignment vertical="center"/>
    </xf>
    <xf numFmtId="38" fontId="11" fillId="0" borderId="0" xfId="0" applyNumberFormat="1" applyFont="1" applyAlignment="1">
      <alignment vertical="center"/>
    </xf>
    <xf numFmtId="0" fontId="22" fillId="0" borderId="5" xfId="0" applyFont="1" applyBorder="1" applyAlignment="1">
      <alignment vertical="center"/>
    </xf>
    <xf numFmtId="0" fontId="23" fillId="0" borderId="6" xfId="0" applyFont="1" applyBorder="1" applyAlignment="1">
      <alignment vertical="center"/>
    </xf>
    <xf numFmtId="0" fontId="24" fillId="0" borderId="7" xfId="0" applyFont="1" applyBorder="1" applyAlignment="1">
      <alignment vertical="center"/>
    </xf>
    <xf numFmtId="0" fontId="24" fillId="0" borderId="0" xfId="0" applyFont="1" applyAlignment="1">
      <alignment vertical="center"/>
    </xf>
    <xf numFmtId="0" fontId="25" fillId="0" borderId="8" xfId="0" applyFont="1" applyBorder="1" applyAlignment="1">
      <alignment vertical="center"/>
    </xf>
    <xf numFmtId="0" fontId="26" fillId="23" borderId="9" xfId="0" applyFont="1" applyFill="1" applyBorder="1" applyAlignment="1">
      <alignment vertical="center"/>
    </xf>
    <xf numFmtId="0" fontId="27" fillId="0" borderId="0" xfId="0" applyFont="1" applyAlignment="1">
      <alignment vertical="center"/>
    </xf>
    <xf numFmtId="0" fontId="28" fillId="7" borderId="4" xfId="0" applyFont="1" applyFill="1" applyBorder="1" applyAlignment="1">
      <alignment vertical="center"/>
    </xf>
    <xf numFmtId="0" fontId="30" fillId="0" borderId="0" xfId="0" applyFont="1"/>
    <xf numFmtId="0" fontId="29" fillId="4" borderId="0" xfId="0" applyFont="1" applyFill="1" applyAlignment="1">
      <alignment vertical="center"/>
    </xf>
    <xf numFmtId="0" fontId="10" fillId="0" borderId="0" xfId="0" applyFont="1" applyAlignment="1">
      <alignment vertical="center"/>
    </xf>
    <xf numFmtId="0" fontId="9" fillId="0" borderId="0" xfId="0" applyFont="1" applyAlignment="1">
      <alignment vertical="center"/>
    </xf>
    <xf numFmtId="0" fontId="8" fillId="0" borderId="0" xfId="0" applyFont="1" applyAlignment="1">
      <alignment vertical="center"/>
    </xf>
    <xf numFmtId="0" fontId="34" fillId="0" borderId="0" xfId="0" applyFont="1" applyAlignment="1">
      <alignment vertical="center"/>
    </xf>
    <xf numFmtId="38" fontId="11" fillId="0" borderId="0" xfId="0" applyNumberFormat="1" applyFont="1" applyAlignment="1">
      <alignment vertical="center"/>
    </xf>
    <xf numFmtId="9" fontId="11" fillId="0" borderId="0" xfId="0" applyNumberFormat="1" applyFont="1" applyAlignment="1">
      <alignment vertical="center"/>
    </xf>
    <xf numFmtId="0" fontId="7" fillId="0" borderId="0" xfId="0" applyFont="1" applyAlignment="1">
      <alignment vertical="center"/>
    </xf>
    <xf numFmtId="0" fontId="13" fillId="2" borderId="0" xfId="0" applyFont="1" applyFill="1" applyAlignment="1">
      <alignment vertical="center"/>
    </xf>
    <xf numFmtId="0" fontId="13" fillId="3" borderId="0" xfId="0" applyFont="1" applyFill="1" applyAlignment="1">
      <alignment vertical="center"/>
    </xf>
    <xf numFmtId="0" fontId="13" fillId="4" borderId="0" xfId="0" applyFont="1" applyFill="1" applyAlignment="1">
      <alignment vertical="center"/>
    </xf>
    <xf numFmtId="0" fontId="13" fillId="5" borderId="0" xfId="0" applyFont="1" applyFill="1" applyAlignment="1">
      <alignment vertical="center"/>
    </xf>
    <xf numFmtId="0" fontId="13" fillId="6" borderId="0" xfId="0" applyFont="1" applyFill="1" applyAlignment="1">
      <alignment vertical="center"/>
    </xf>
    <xf numFmtId="0" fontId="13" fillId="7" borderId="0" xfId="0" applyFont="1" applyFill="1" applyAlignment="1">
      <alignment vertical="center"/>
    </xf>
    <xf numFmtId="0" fontId="13" fillId="8" borderId="0" xfId="0" applyFont="1" applyFill="1" applyAlignment="1">
      <alignment vertical="center"/>
    </xf>
    <xf numFmtId="0" fontId="13" fillId="9" borderId="0" xfId="0" applyFont="1" applyFill="1" applyAlignment="1">
      <alignment vertical="center"/>
    </xf>
    <xf numFmtId="0" fontId="13" fillId="10" borderId="0" xfId="0" applyFont="1" applyFill="1" applyAlignment="1">
      <alignment vertical="center"/>
    </xf>
    <xf numFmtId="0" fontId="13" fillId="5" borderId="0" xfId="0" applyFont="1" applyFill="1" applyAlignment="1">
      <alignment vertical="center"/>
    </xf>
    <xf numFmtId="0" fontId="13" fillId="8" borderId="0" xfId="0" applyFont="1" applyFill="1" applyAlignment="1">
      <alignment vertical="center"/>
    </xf>
    <xf numFmtId="0" fontId="13" fillId="11" borderId="0" xfId="0" applyFont="1" applyFill="1" applyAlignment="1">
      <alignment vertical="center"/>
    </xf>
    <xf numFmtId="0" fontId="14" fillId="12" borderId="0" xfId="0" applyFont="1" applyFill="1" applyAlignment="1">
      <alignment vertical="center"/>
    </xf>
    <xf numFmtId="0" fontId="14" fillId="9" borderId="0" xfId="0" applyFont="1" applyFill="1" applyAlignment="1">
      <alignment vertical="center"/>
    </xf>
    <xf numFmtId="0" fontId="14" fillId="10" borderId="0" xfId="0" applyFont="1" applyFill="1" applyAlignment="1">
      <alignment vertical="center"/>
    </xf>
    <xf numFmtId="0" fontId="14" fillId="13" borderId="0" xfId="0" applyFont="1" applyFill="1" applyAlignment="1">
      <alignment vertical="center"/>
    </xf>
    <xf numFmtId="0" fontId="14" fillId="14" borderId="0" xfId="0" applyFont="1" applyFill="1" applyAlignment="1">
      <alignment vertical="center"/>
    </xf>
    <xf numFmtId="0" fontId="14" fillId="15" borderId="0" xfId="0" applyFont="1" applyFill="1" applyAlignment="1">
      <alignment vertical="center"/>
    </xf>
    <xf numFmtId="0" fontId="14" fillId="16" borderId="0" xfId="0" applyFont="1" applyFill="1" applyAlignment="1">
      <alignment vertical="center"/>
    </xf>
    <xf numFmtId="0" fontId="14" fillId="17" borderId="0" xfId="0" applyFont="1" applyFill="1" applyAlignment="1">
      <alignment vertical="center"/>
    </xf>
    <xf numFmtId="0" fontId="14" fillId="18" borderId="0" xfId="0" applyFont="1" applyFill="1" applyAlignment="1">
      <alignment vertical="center"/>
    </xf>
    <xf numFmtId="0" fontId="14" fillId="13" borderId="0" xfId="0" applyFont="1" applyFill="1" applyAlignment="1">
      <alignment vertical="center"/>
    </xf>
    <xf numFmtId="0" fontId="14" fillId="14" borderId="0" xfId="0" applyFont="1" applyFill="1" applyAlignment="1">
      <alignment vertical="center"/>
    </xf>
    <xf numFmtId="0" fontId="14" fillId="19" borderId="0" xfId="0" applyFont="1" applyFill="1" applyAlignment="1">
      <alignment vertical="center"/>
    </xf>
    <xf numFmtId="0" fontId="15" fillId="0" borderId="0" xfId="0" applyFont="1" applyAlignment="1">
      <alignment vertical="center"/>
    </xf>
    <xf numFmtId="0" fontId="16" fillId="20" borderId="1" xfId="0" applyFont="1" applyFill="1" applyBorder="1" applyAlignment="1">
      <alignment vertical="center"/>
    </xf>
    <xf numFmtId="0" fontId="17" fillId="21" borderId="0" xfId="0" applyFont="1" applyFill="1" applyAlignment="1">
      <alignment vertical="center"/>
    </xf>
    <xf numFmtId="0" fontId="13" fillId="22" borderId="2" xfId="0" applyFont="1" applyFill="1" applyBorder="1" applyAlignment="1">
      <alignment vertical="center"/>
    </xf>
    <xf numFmtId="0" fontId="18" fillId="0" borderId="3" xfId="0" applyFont="1" applyBorder="1" applyAlignment="1">
      <alignment vertical="center"/>
    </xf>
    <xf numFmtId="0" fontId="19" fillId="3" borderId="0" xfId="0" applyFont="1" applyFill="1" applyAlignment="1">
      <alignment vertical="center"/>
    </xf>
    <xf numFmtId="0" fontId="20" fillId="23" borderId="4" xfId="0" applyFont="1" applyFill="1" applyBorder="1" applyAlignment="1">
      <alignment vertical="center"/>
    </xf>
    <xf numFmtId="0" fontId="21" fillId="0" borderId="0" xfId="0" applyFont="1" applyAlignment="1">
      <alignment vertical="center"/>
    </xf>
    <xf numFmtId="0" fontId="22" fillId="0" borderId="5" xfId="0" applyFont="1" applyBorder="1" applyAlignment="1">
      <alignment vertical="center"/>
    </xf>
    <xf numFmtId="0" fontId="23" fillId="0" borderId="6" xfId="0" applyFont="1" applyBorder="1" applyAlignment="1">
      <alignment vertical="center"/>
    </xf>
    <xf numFmtId="0" fontId="24" fillId="0" borderId="62" xfId="0" applyFont="1" applyBorder="1" applyAlignment="1">
      <alignment vertical="center"/>
    </xf>
    <xf numFmtId="0" fontId="24" fillId="0" borderId="0" xfId="0" applyFont="1" applyAlignment="1">
      <alignment vertical="center"/>
    </xf>
    <xf numFmtId="0" fontId="25" fillId="0" borderId="8" xfId="0" applyFont="1" applyBorder="1" applyAlignment="1">
      <alignment vertical="center"/>
    </xf>
    <xf numFmtId="0" fontId="26" fillId="23" borderId="9" xfId="0" applyFont="1" applyFill="1" applyBorder="1" applyAlignment="1">
      <alignment vertical="center"/>
    </xf>
    <xf numFmtId="0" fontId="27" fillId="0" borderId="0" xfId="0" applyFont="1" applyAlignment="1">
      <alignment vertical="center"/>
    </xf>
    <xf numFmtId="0" fontId="28" fillId="7" borderId="4" xfId="0" applyFont="1" applyFill="1" applyBorder="1" applyAlignment="1">
      <alignment vertical="center"/>
    </xf>
    <xf numFmtId="0" fontId="30" fillId="0" borderId="0" xfId="0" applyFont="1"/>
    <xf numFmtId="0" fontId="29" fillId="4" borderId="0" xfId="0" applyFont="1" applyFill="1" applyAlignment="1">
      <alignment vertical="center"/>
    </xf>
    <xf numFmtId="0" fontId="7" fillId="0" borderId="0" xfId="0" applyFont="1" applyAlignment="1">
      <alignment vertical="center"/>
    </xf>
    <xf numFmtId="0" fontId="7" fillId="0" borderId="0" xfId="0" applyFont="1" applyAlignment="1">
      <alignment vertical="center"/>
    </xf>
    <xf numFmtId="0" fontId="7" fillId="0" borderId="0" xfId="0" applyFont="1" applyAlignment="1">
      <alignment vertical="center"/>
    </xf>
    <xf numFmtId="0" fontId="11" fillId="0" borderId="0" xfId="0" applyFont="1" applyAlignment="1">
      <alignment vertical="center"/>
    </xf>
    <xf numFmtId="0" fontId="58" fillId="0" borderId="0" xfId="0" applyFont="1"/>
    <xf numFmtId="0" fontId="59" fillId="0" borderId="0" xfId="0" applyFont="1" applyAlignment="1">
      <alignment vertical="center"/>
    </xf>
    <xf numFmtId="0" fontId="11" fillId="0" borderId="0" xfId="0" applyFont="1"/>
    <xf numFmtId="0" fontId="11" fillId="0" borderId="0" xfId="0" applyFont="1" applyAlignment="1">
      <alignment vertical="center"/>
    </xf>
  </cellStyleXfs>
  <cellXfs count="1030">
    <xf numFmtId="0" fontId="0" fillId="0" borderId="0" xfId="0" applyAlignment="1">
      <alignment vertical="center"/>
    </xf>
    <xf numFmtId="0" fontId="32" fillId="0" borderId="0" xfId="0" applyFont="1" applyAlignment="1">
      <alignment vertical="center"/>
    </xf>
    <xf numFmtId="0" fontId="31" fillId="0" borderId="0" xfId="0" applyFont="1" applyAlignment="1">
      <alignment vertical="center"/>
    </xf>
    <xf numFmtId="0" fontId="31" fillId="0" borderId="53" xfId="0" applyFont="1" applyBorder="1" applyAlignment="1">
      <alignment vertical="center"/>
    </xf>
    <xf numFmtId="0" fontId="31" fillId="0" borderId="59" xfId="0" applyFont="1" applyBorder="1" applyAlignment="1">
      <alignment vertical="center"/>
    </xf>
    <xf numFmtId="0" fontId="31" fillId="0" borderId="60" xfId="0" applyFont="1" applyBorder="1" applyAlignment="1">
      <alignment vertical="center"/>
    </xf>
    <xf numFmtId="0" fontId="31" fillId="0" borderId="58" xfId="0" applyFont="1" applyBorder="1" applyAlignment="1">
      <alignment vertical="center"/>
    </xf>
    <xf numFmtId="0" fontId="32" fillId="0" borderId="60" xfId="0" applyFont="1" applyBorder="1" applyAlignment="1">
      <alignment vertical="center"/>
    </xf>
    <xf numFmtId="0" fontId="32" fillId="0" borderId="63" xfId="0" applyFont="1" applyBorder="1" applyAlignment="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Alignment="1" applyProtection="1">
      <alignment vertical="center"/>
      <protection locked="0"/>
    </xf>
    <xf numFmtId="0" fontId="45" fillId="0" borderId="0" xfId="0" applyFont="1" applyAlignment="1">
      <alignment vertical="center"/>
    </xf>
    <xf numFmtId="0" fontId="53" fillId="0" borderId="0" xfId="0" applyFont="1" applyAlignment="1">
      <alignment vertical="center"/>
    </xf>
    <xf numFmtId="0" fontId="0" fillId="0" borderId="0" xfId="0" applyAlignment="1">
      <alignment vertical="center" wrapText="1"/>
    </xf>
    <xf numFmtId="0" fontId="0" fillId="24" borderId="0" xfId="0" applyFill="1" applyAlignment="1">
      <alignment vertical="center"/>
    </xf>
    <xf numFmtId="0" fontId="35" fillId="0" borderId="0" xfId="0" applyFont="1" applyAlignment="1">
      <alignment vertical="center"/>
    </xf>
    <xf numFmtId="177" fontId="31" fillId="0" borderId="41" xfId="0" applyNumberFormat="1" applyFont="1" applyBorder="1" applyAlignment="1">
      <alignment vertical="center" wrapText="1"/>
    </xf>
    <xf numFmtId="177" fontId="31" fillId="0" borderId="10" xfId="0" applyNumberFormat="1" applyFont="1" applyBorder="1" applyAlignment="1">
      <alignment vertical="center" wrapText="1"/>
    </xf>
    <xf numFmtId="177" fontId="31" fillId="0" borderId="33" xfId="0" applyNumberFormat="1" applyFont="1" applyBorder="1" applyAlignment="1">
      <alignment vertical="center" wrapText="1"/>
    </xf>
    <xf numFmtId="177" fontId="31" fillId="0" borderId="24" xfId="0" applyNumberFormat="1" applyFont="1" applyBorder="1" applyAlignment="1">
      <alignment vertical="center" wrapText="1"/>
    </xf>
    <xf numFmtId="49" fontId="72" fillId="0" borderId="0" xfId="0" applyNumberFormat="1" applyFont="1" applyAlignment="1">
      <alignment vertical="center"/>
    </xf>
    <xf numFmtId="0" fontId="31" fillId="0" borderId="28" xfId="0" applyFont="1" applyBorder="1" applyAlignment="1">
      <alignment horizontal="left" vertical="center" wrapText="1"/>
    </xf>
    <xf numFmtId="180" fontId="32" fillId="0" borderId="0" xfId="0" applyNumberFormat="1" applyFont="1" applyAlignment="1">
      <alignment vertical="center"/>
    </xf>
    <xf numFmtId="0" fontId="72" fillId="0" borderId="0" xfId="0" applyFont="1" applyAlignment="1">
      <alignment vertical="center"/>
    </xf>
    <xf numFmtId="0" fontId="31" fillId="0" borderId="57" xfId="0" applyFont="1" applyBorder="1" applyAlignment="1">
      <alignment vertical="center" wrapText="1"/>
    </xf>
    <xf numFmtId="0" fontId="32" fillId="0" borderId="58" xfId="0" applyFont="1" applyBorder="1" applyAlignment="1">
      <alignment vertical="center"/>
    </xf>
    <xf numFmtId="0" fontId="32" fillId="0" borderId="59" xfId="0" applyFont="1" applyBorder="1" applyAlignment="1">
      <alignment vertical="center"/>
    </xf>
    <xf numFmtId="0" fontId="56" fillId="0" borderId="0" xfId="0" applyFont="1" applyAlignment="1">
      <alignment vertical="center"/>
    </xf>
    <xf numFmtId="0" fontId="0" fillId="0" borderId="0" xfId="0" applyAlignment="1">
      <alignment horizontal="left" vertical="center"/>
    </xf>
    <xf numFmtId="9" fontId="45" fillId="0" borderId="49" xfId="0" applyNumberFormat="1" applyFont="1" applyBorder="1" applyAlignment="1">
      <alignment vertical="center"/>
    </xf>
    <xf numFmtId="0" fontId="45" fillId="0" borderId="52" xfId="0" applyFont="1" applyBorder="1" applyAlignment="1">
      <alignment vertical="center"/>
    </xf>
    <xf numFmtId="0" fontId="45" fillId="0" borderId="41" xfId="0" applyFont="1" applyBorder="1" applyAlignment="1">
      <alignment vertical="center"/>
    </xf>
    <xf numFmtId="2" fontId="45" fillId="0" borderId="10" xfId="0" applyNumberFormat="1" applyFont="1" applyBorder="1" applyAlignment="1">
      <alignment vertical="center"/>
    </xf>
    <xf numFmtId="0" fontId="45" fillId="0" borderId="10" xfId="0" applyFont="1" applyBorder="1" applyAlignment="1">
      <alignment vertical="center"/>
    </xf>
    <xf numFmtId="0" fontId="45" fillId="0" borderId="39" xfId="0" applyFont="1" applyBorder="1" applyAlignment="1">
      <alignment vertical="center"/>
    </xf>
    <xf numFmtId="0" fontId="45" fillId="0" borderId="33" xfId="0" applyFont="1" applyBorder="1" applyAlignment="1">
      <alignment vertical="center"/>
    </xf>
    <xf numFmtId="0" fontId="45" fillId="0" borderId="24" xfId="0" applyFont="1" applyBorder="1" applyAlignment="1">
      <alignment vertical="center"/>
    </xf>
    <xf numFmtId="0" fontId="31" fillId="0" borderId="56" xfId="0" applyFont="1" applyBorder="1" applyAlignment="1">
      <alignment vertical="center"/>
    </xf>
    <xf numFmtId="0" fontId="31" fillId="0" borderId="11" xfId="0" applyFont="1" applyBorder="1" applyAlignment="1">
      <alignment vertical="center"/>
    </xf>
    <xf numFmtId="0" fontId="31" fillId="0" borderId="32" xfId="0" applyFont="1" applyBorder="1" applyAlignment="1">
      <alignment vertical="center"/>
    </xf>
    <xf numFmtId="0" fontId="45" fillId="0" borderId="49" xfId="0" applyFont="1" applyBorder="1" applyAlignment="1">
      <alignment vertical="center"/>
    </xf>
    <xf numFmtId="0" fontId="45" fillId="0" borderId="72" xfId="0" applyFont="1" applyBorder="1" applyAlignment="1">
      <alignment vertical="center"/>
    </xf>
    <xf numFmtId="0" fontId="45" fillId="0" borderId="12" xfId="0" applyFont="1" applyBorder="1" applyAlignment="1">
      <alignment vertical="center"/>
    </xf>
    <xf numFmtId="9" fontId="45" fillId="0" borderId="48" xfId="0" applyNumberFormat="1" applyFont="1" applyBorder="1" applyAlignment="1">
      <alignment vertical="center"/>
    </xf>
    <xf numFmtId="2" fontId="45" fillId="0" borderId="41" xfId="0" applyNumberFormat="1" applyFont="1" applyBorder="1" applyAlignment="1">
      <alignment vertical="center"/>
    </xf>
    <xf numFmtId="0" fontId="31" fillId="0" borderId="86" xfId="0" applyFont="1" applyBorder="1" applyAlignment="1">
      <alignment vertical="center"/>
    </xf>
    <xf numFmtId="0" fontId="31" fillId="0" borderId="18" xfId="0" applyFont="1" applyBorder="1" applyAlignment="1">
      <alignment vertical="center"/>
    </xf>
    <xf numFmtId="0" fontId="45" fillId="0" borderId="13" xfId="0" applyFont="1" applyBorder="1" applyAlignment="1">
      <alignment vertical="center"/>
    </xf>
    <xf numFmtId="0" fontId="45" fillId="0" borderId="51" xfId="0" applyFont="1" applyBorder="1" applyAlignment="1">
      <alignment vertical="center"/>
    </xf>
    <xf numFmtId="0" fontId="45" fillId="0" borderId="43" xfId="0" applyFont="1" applyBorder="1" applyAlignment="1">
      <alignment vertical="center"/>
    </xf>
    <xf numFmtId="0" fontId="45" fillId="0" borderId="20" xfId="0" applyFont="1" applyBorder="1" applyAlignment="1">
      <alignment vertical="center"/>
    </xf>
    <xf numFmtId="0" fontId="31" fillId="0" borderId="87" xfId="0" applyFont="1" applyBorder="1" applyAlignment="1">
      <alignment vertical="center"/>
    </xf>
    <xf numFmtId="0" fontId="45" fillId="0" borderId="47" xfId="0" applyFont="1" applyBorder="1" applyAlignment="1">
      <alignment vertical="center"/>
    </xf>
    <xf numFmtId="0" fontId="45" fillId="0" borderId="54" xfId="0" applyFont="1" applyBorder="1" applyAlignment="1">
      <alignment vertical="center"/>
    </xf>
    <xf numFmtId="2" fontId="45" fillId="0" borderId="31" xfId="0" applyNumberFormat="1" applyFont="1" applyBorder="1" applyAlignment="1">
      <alignment vertical="center"/>
    </xf>
    <xf numFmtId="2" fontId="45" fillId="0" borderId="43" xfId="0" applyNumberFormat="1" applyFont="1" applyBorder="1" applyAlignment="1">
      <alignment vertical="center"/>
    </xf>
    <xf numFmtId="0" fontId="45" fillId="0" borderId="35" xfId="0" applyFont="1" applyBorder="1" applyAlignment="1">
      <alignment vertical="center"/>
    </xf>
    <xf numFmtId="2" fontId="45" fillId="0" borderId="33" xfId="0" applyNumberFormat="1" applyFont="1" applyBorder="1" applyAlignment="1">
      <alignment vertical="center"/>
    </xf>
    <xf numFmtId="2" fontId="45" fillId="0" borderId="24" xfId="0" applyNumberFormat="1" applyFont="1" applyBorder="1" applyAlignment="1">
      <alignment vertical="center"/>
    </xf>
    <xf numFmtId="0" fontId="45" fillId="0" borderId="42" xfId="0" applyFont="1" applyBorder="1" applyAlignment="1">
      <alignment vertical="center"/>
    </xf>
    <xf numFmtId="0" fontId="45" fillId="0" borderId="31" xfId="0" applyFont="1" applyBorder="1" applyAlignment="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0" applyNumberFormat="1" applyFont="1" applyBorder="1" applyAlignment="1">
      <alignment vertical="center" wrapText="1"/>
    </xf>
    <xf numFmtId="177" fontId="31" fillId="0" borderId="43" xfId="0"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0" applyNumberFormat="1" applyFont="1" applyBorder="1" applyAlignment="1">
      <alignment vertical="center"/>
    </xf>
    <xf numFmtId="0" fontId="45" fillId="0" borderId="19" xfId="0" applyFont="1" applyBorder="1" applyAlignment="1">
      <alignment vertical="center"/>
    </xf>
    <xf numFmtId="0" fontId="45" fillId="0" borderId="23" xfId="0" applyFont="1" applyBorder="1" applyAlignment="1">
      <alignment vertical="center"/>
    </xf>
    <xf numFmtId="177" fontId="31" fillId="0" borderId="16" xfId="0" applyNumberFormat="1" applyFont="1" applyBorder="1" applyAlignment="1">
      <alignment vertical="center" wrapText="1"/>
    </xf>
    <xf numFmtId="177" fontId="31" fillId="0" borderId="54" xfId="0" applyNumberFormat="1" applyFont="1" applyBorder="1" applyAlignment="1">
      <alignment vertical="center" wrapText="1"/>
    </xf>
    <xf numFmtId="177" fontId="31" fillId="0" borderId="12" xfId="0" applyNumberFormat="1" applyFont="1" applyBorder="1" applyAlignment="1">
      <alignment vertical="center" wrapText="1"/>
    </xf>
    <xf numFmtId="177" fontId="31" fillId="0" borderId="35" xfId="0" applyNumberFormat="1" applyFont="1" applyBorder="1" applyAlignment="1">
      <alignment vertical="center" wrapText="1"/>
    </xf>
    <xf numFmtId="0" fontId="31" fillId="0" borderId="0" xfId="0" applyFont="1" applyAlignment="1">
      <alignment horizontal="left" vertical="center" wrapText="1"/>
    </xf>
    <xf numFmtId="177" fontId="31" fillId="0" borderId="39" xfId="0" applyNumberFormat="1" applyFont="1" applyBorder="1" applyAlignment="1">
      <alignment vertical="center" wrapText="1"/>
    </xf>
    <xf numFmtId="177" fontId="31" fillId="0" borderId="59" xfId="0" applyNumberFormat="1" applyFont="1" applyBorder="1" applyAlignment="1">
      <alignment vertical="center" wrapText="1"/>
    </xf>
    <xf numFmtId="177" fontId="31" fillId="0" borderId="60" xfId="0" applyNumberFormat="1" applyFont="1" applyBorder="1" applyAlignment="1">
      <alignment vertical="center" wrapText="1"/>
    </xf>
    <xf numFmtId="177" fontId="31" fillId="0" borderId="58" xfId="0"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0" applyNumberFormat="1" applyFont="1" applyBorder="1" applyAlignment="1">
      <alignment vertical="center"/>
    </xf>
    <xf numFmtId="9" fontId="31" fillId="0" borderId="20" xfId="0" applyNumberFormat="1" applyFont="1" applyBorder="1" applyAlignment="1">
      <alignment vertical="center"/>
    </xf>
    <xf numFmtId="177" fontId="31" fillId="0" borderId="70" xfId="0" applyNumberFormat="1" applyFont="1" applyBorder="1" applyAlignment="1">
      <alignment vertical="center" wrapText="1"/>
    </xf>
    <xf numFmtId="177" fontId="31" fillId="0" borderId="65" xfId="0" applyNumberFormat="1" applyFont="1" applyBorder="1" applyAlignment="1">
      <alignment vertical="center" wrapText="1"/>
    </xf>
    <xf numFmtId="0" fontId="31" fillId="0" borderId="76" xfId="0" applyFont="1" applyBorder="1" applyAlignment="1">
      <alignment vertical="center"/>
    </xf>
    <xf numFmtId="2" fontId="45" fillId="0" borderId="54" xfId="0" applyNumberFormat="1" applyFont="1" applyBorder="1" applyAlignment="1">
      <alignment vertical="center"/>
    </xf>
    <xf numFmtId="2" fontId="45" fillId="0" borderId="12" xfId="0" applyNumberFormat="1" applyFont="1" applyBorder="1" applyAlignment="1">
      <alignment vertical="center"/>
    </xf>
    <xf numFmtId="2" fontId="45" fillId="0" borderId="35" xfId="0" applyNumberFormat="1" applyFont="1" applyBorder="1" applyAlignment="1">
      <alignment vertical="center"/>
    </xf>
    <xf numFmtId="0" fontId="31" fillId="0" borderId="31" xfId="0" applyFont="1" applyBorder="1" applyAlignment="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0" applyNumberFormat="1" applyFont="1" applyBorder="1" applyAlignment="1">
      <alignment vertical="center" wrapText="1"/>
    </xf>
    <xf numFmtId="0" fontId="31" fillId="0" borderId="0" xfId="0" applyFont="1" applyAlignment="1">
      <alignment horizontal="center" vertical="center"/>
    </xf>
    <xf numFmtId="177" fontId="31" fillId="0" borderId="34" xfId="0" applyNumberFormat="1" applyFont="1" applyBorder="1" applyAlignment="1">
      <alignment vertical="center" wrapText="1"/>
    </xf>
    <xf numFmtId="177" fontId="31" fillId="0" borderId="73" xfId="0"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pplyAlignment="1">
      <alignment vertical="center"/>
    </xf>
    <xf numFmtId="0" fontId="110" fillId="0" borderId="0" xfId="0" applyFont="1" applyAlignment="1">
      <alignment vertical="center"/>
    </xf>
    <xf numFmtId="0" fontId="110" fillId="0" borderId="0" xfId="0" applyFont="1" applyAlignment="1">
      <alignment vertical="center" wrapText="1"/>
    </xf>
    <xf numFmtId="38" fontId="56" fillId="0" borderId="61" xfId="0" applyNumberFormat="1" applyFont="1" applyBorder="1" applyAlignment="1">
      <alignment vertical="center" wrapText="1"/>
    </xf>
    <xf numFmtId="0" fontId="56" fillId="0" borderId="0" xfId="0" applyFont="1" applyAlignme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Alignme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pplyAlignmen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0" applyFont="1" applyBorder="1" applyAlignment="1">
      <alignment horizontal="left" vertical="center" wrapText="1"/>
    </xf>
    <xf numFmtId="177" fontId="31" fillId="0" borderId="18" xfId="0" applyNumberFormat="1" applyFont="1" applyBorder="1" applyAlignment="1">
      <alignment vertical="center" wrapText="1"/>
    </xf>
    <xf numFmtId="0" fontId="31" fillId="0" borderId="40" xfId="0" applyFont="1" applyBorder="1" applyAlignment="1">
      <alignment horizontal="left" vertical="center" wrapText="1"/>
    </xf>
    <xf numFmtId="0" fontId="31" fillId="0" borderId="19" xfId="0" applyFont="1" applyBorder="1" applyAlignment="1">
      <alignment horizontal="center" vertical="center" wrapText="1"/>
    </xf>
    <xf numFmtId="0" fontId="31" fillId="0" borderId="59" xfId="0" applyFont="1" applyBorder="1" applyAlignment="1">
      <alignment horizontal="left" vertical="center" wrapText="1"/>
    </xf>
    <xf numFmtId="177" fontId="31" fillId="0" borderId="11" xfId="0" applyNumberFormat="1" applyFont="1" applyBorder="1" applyAlignment="1">
      <alignment vertical="center" wrapText="1"/>
    </xf>
    <xf numFmtId="0" fontId="31" fillId="0" borderId="90" xfId="0" applyFont="1" applyBorder="1" applyAlignment="1">
      <alignment vertical="center" wrapText="1"/>
    </xf>
    <xf numFmtId="0" fontId="31" fillId="0" borderId="34" xfId="0" applyFont="1" applyBorder="1" applyAlignment="1">
      <alignment horizontal="left" vertical="center" wrapText="1"/>
    </xf>
    <xf numFmtId="0" fontId="31" fillId="0" borderId="20" xfId="0" applyFont="1" applyBorder="1" applyAlignment="1">
      <alignment horizontal="center" vertical="center" wrapText="1"/>
    </xf>
    <xf numFmtId="177" fontId="31" fillId="0" borderId="20" xfId="0" applyNumberFormat="1" applyFont="1" applyBorder="1" applyAlignment="1">
      <alignment vertical="center" wrapText="1"/>
    </xf>
    <xf numFmtId="0" fontId="31" fillId="0" borderId="34" xfId="0" applyFont="1" applyBorder="1" applyAlignment="1">
      <alignment vertical="center"/>
    </xf>
    <xf numFmtId="0" fontId="31" fillId="0" borderId="11" xfId="0" applyFont="1" applyBorder="1" applyAlignment="1">
      <alignment vertical="center" wrapText="1"/>
    </xf>
    <xf numFmtId="177" fontId="31" fillId="0" borderId="11" xfId="0" applyNumberFormat="1" applyFont="1" applyBorder="1" applyAlignment="1">
      <alignment vertical="center" wrapText="1"/>
    </xf>
    <xf numFmtId="177" fontId="31" fillId="0" borderId="20" xfId="0" applyNumberFormat="1" applyFont="1" applyBorder="1" applyAlignment="1">
      <alignment vertical="center" wrapText="1"/>
    </xf>
    <xf numFmtId="177" fontId="31" fillId="0" borderId="32" xfId="0" applyNumberFormat="1" applyFont="1" applyBorder="1" applyAlignment="1">
      <alignment vertical="center" wrapText="1"/>
    </xf>
    <xf numFmtId="177" fontId="31" fillId="0" borderId="23" xfId="0" applyNumberFormat="1" applyFont="1" applyBorder="1" applyAlignment="1">
      <alignment vertical="center" wrapText="1"/>
    </xf>
    <xf numFmtId="0" fontId="31" fillId="0" borderId="58" xfId="0" applyFont="1" applyBorder="1" applyAlignment="1">
      <alignment horizontal="center" vertical="center" wrapText="1"/>
    </xf>
    <xf numFmtId="0" fontId="31" fillId="0" borderId="56" xfId="0" applyFont="1" applyBorder="1" applyAlignment="1">
      <alignment horizontal="center" vertical="center" wrapText="1"/>
    </xf>
    <xf numFmtId="0" fontId="31" fillId="0" borderId="19" xfId="0" applyFont="1" applyBorder="1" applyAlignment="1">
      <alignment horizontal="center" vertical="center" wrapText="1"/>
    </xf>
    <xf numFmtId="177" fontId="31" fillId="0" borderId="0" xfId="0" applyNumberFormat="1" applyFont="1" applyAlignment="1">
      <alignment vertical="center" wrapText="1"/>
    </xf>
    <xf numFmtId="49" fontId="31" fillId="0" borderId="73" xfId="0" applyNumberFormat="1" applyFont="1" applyBorder="1" applyAlignment="1">
      <alignment vertical="center"/>
    </xf>
    <xf numFmtId="49" fontId="31" fillId="0" borderId="34" xfId="0" applyNumberFormat="1" applyFont="1" applyBorder="1" applyAlignment="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0"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0" applyNumberFormat="1" applyFont="1" applyFill="1" applyBorder="1" applyAlignment="1" applyProtection="1">
      <alignment horizontal="center" vertical="center" wrapText="1"/>
      <protection locked="0"/>
    </xf>
    <xf numFmtId="38" fontId="38" fillId="27" borderId="20" xfId="0" applyNumberFormat="1" applyFont="1" applyFill="1" applyBorder="1" applyAlignment="1" applyProtection="1">
      <alignment vertical="center" shrinkToFit="1"/>
      <protection locked="0"/>
    </xf>
    <xf numFmtId="177" fontId="31" fillId="0" borderId="41" xfId="0" applyNumberFormat="1" applyFont="1" applyBorder="1" applyAlignment="1">
      <alignment horizontal="right" vertical="center" wrapText="1"/>
    </xf>
    <xf numFmtId="177" fontId="31" fillId="0" borderId="10" xfId="0" applyNumberFormat="1" applyFont="1" applyBorder="1" applyAlignment="1">
      <alignment horizontal="right" vertical="center" wrapText="1"/>
    </xf>
    <xf numFmtId="0" fontId="38" fillId="0" borderId="30" xfId="0" applyFont="1" applyBorder="1" applyAlignment="1" applyProtection="1">
      <alignment vertical="center"/>
      <protection locked="0"/>
    </xf>
    <xf numFmtId="2" fontId="42" fillId="0" borderId="66" xfId="0" applyNumberFormat="1" applyFont="1" applyBorder="1" applyAlignment="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0" applyNumberFormat="1" applyFont="1" applyBorder="1" applyAlignment="1">
      <alignment vertical="center" wrapText="1"/>
    </xf>
    <xf numFmtId="177" fontId="119" fillId="0" borderId="10" xfId="0" applyNumberFormat="1" applyFont="1" applyBorder="1" applyAlignment="1">
      <alignment vertical="center"/>
    </xf>
    <xf numFmtId="177" fontId="31" fillId="0" borderId="17" xfId="0" applyNumberFormat="1" applyFont="1" applyBorder="1" applyAlignment="1">
      <alignment vertical="center" wrapText="1"/>
    </xf>
    <xf numFmtId="177" fontId="31" fillId="0" borderId="29" xfId="0" applyNumberFormat="1" applyFont="1" applyBorder="1" applyAlignment="1">
      <alignment vertical="center" wrapText="1"/>
    </xf>
    <xf numFmtId="177" fontId="31" fillId="0" borderId="93" xfId="0" applyNumberFormat="1" applyFont="1" applyBorder="1" applyAlignment="1">
      <alignment vertical="center" wrapText="1"/>
    </xf>
    <xf numFmtId="0" fontId="31" fillId="0" borderId="56" xfId="0" applyFont="1" applyBorder="1" applyAlignment="1">
      <alignment vertical="center"/>
    </xf>
    <xf numFmtId="0" fontId="31" fillId="0" borderId="11" xfId="0" applyFont="1" applyBorder="1" applyAlignment="1">
      <alignment vertical="center"/>
    </xf>
    <xf numFmtId="0" fontId="31" fillId="0" borderId="32" xfId="0" applyFont="1" applyBorder="1" applyAlignment="1">
      <alignment vertical="center"/>
    </xf>
    <xf numFmtId="0" fontId="31" fillId="0" borderId="18" xfId="0" applyFont="1" applyBorder="1" applyAlignment="1">
      <alignment vertical="center"/>
    </xf>
    <xf numFmtId="0" fontId="31" fillId="0" borderId="87" xfId="0" applyFont="1" applyBorder="1" applyAlignment="1">
      <alignment vertical="center"/>
    </xf>
    <xf numFmtId="177" fontId="42" fillId="24" borderId="61" xfId="0" applyNumberFormat="1" applyFont="1" applyFill="1" applyBorder="1" applyAlignment="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0" applyNumberFormat="1" applyFont="1" applyBorder="1" applyAlignment="1">
      <alignment vertical="center" wrapText="1"/>
    </xf>
    <xf numFmtId="2" fontId="42" fillId="0" borderId="72" xfId="0" applyNumberFormat="1" applyFont="1" applyBorder="1" applyAlignment="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0" applyNumberFormat="1" applyFont="1" applyFill="1" applyBorder="1" applyAlignment="1">
      <alignment horizontal="center" vertical="center" shrinkToFit="1"/>
    </xf>
    <xf numFmtId="0" fontId="38" fillId="0" borderId="25" xfId="0" applyFont="1" applyBorder="1" applyAlignment="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pplyAlignment="1">
      <alignment vertical="center"/>
    </xf>
    <xf numFmtId="0" fontId="31" fillId="0" borderId="38" xfId="0" applyFont="1" applyBorder="1" applyAlignment="1">
      <alignment vertical="center"/>
    </xf>
    <xf numFmtId="49" fontId="31" fillId="0" borderId="38" xfId="0" applyNumberFormat="1" applyFont="1" applyBorder="1" applyAlignment="1">
      <alignment vertical="center"/>
    </xf>
    <xf numFmtId="0" fontId="31" fillId="0" borderId="133" xfId="0" applyFont="1" applyBorder="1" applyAlignment="1">
      <alignment vertical="center"/>
    </xf>
    <xf numFmtId="49" fontId="31" fillId="0" borderId="53" xfId="0" applyNumberFormat="1" applyFont="1" applyBorder="1" applyAlignment="1">
      <alignment vertical="center"/>
    </xf>
    <xf numFmtId="0" fontId="31" fillId="0" borderId="63" xfId="0" applyFont="1" applyBorder="1" applyAlignment="1">
      <alignment vertical="center"/>
    </xf>
    <xf numFmtId="49" fontId="31" fillId="0" borderId="59" xfId="0" applyNumberFormat="1" applyFont="1" applyBorder="1" applyAlignment="1">
      <alignment vertical="center"/>
    </xf>
    <xf numFmtId="49" fontId="31" fillId="0" borderId="76" xfId="0" applyNumberFormat="1" applyFont="1" applyBorder="1" applyAlignment="1">
      <alignment vertical="center"/>
    </xf>
    <xf numFmtId="49" fontId="31" fillId="0" borderId="92" xfId="0" applyNumberFormat="1" applyFont="1" applyBorder="1" applyAlignment="1">
      <alignment vertical="center"/>
    </xf>
    <xf numFmtId="177" fontId="31" fillId="0" borderId="79" xfId="0" applyNumberFormat="1" applyFont="1" applyBorder="1" applyAlignment="1">
      <alignment vertical="center" wrapText="1"/>
    </xf>
    <xf numFmtId="177" fontId="31" fillId="0" borderId="21" xfId="0" applyNumberFormat="1" applyFont="1" applyBorder="1" applyAlignment="1">
      <alignment vertical="center" wrapText="1"/>
    </xf>
    <xf numFmtId="177" fontId="31" fillId="0" borderId="132" xfId="0" applyNumberFormat="1" applyFont="1" applyBorder="1" applyAlignment="1">
      <alignment vertical="center" wrapText="1"/>
    </xf>
    <xf numFmtId="177" fontId="31" fillId="0" borderId="31" xfId="0" applyNumberFormat="1" applyFont="1" applyBorder="1" applyAlignment="1">
      <alignment horizontal="right" vertical="center" wrapText="1"/>
    </xf>
    <xf numFmtId="177" fontId="31" fillId="0" borderId="43" xfId="0"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0" applyNumberFormat="1" applyFont="1" applyBorder="1" applyAlignment="1">
      <alignment vertical="center"/>
    </xf>
    <xf numFmtId="177" fontId="119" fillId="0" borderId="91" xfId="0"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0" applyNumberFormat="1" applyFont="1" applyBorder="1" applyAlignment="1">
      <alignment vertical="center" wrapText="1"/>
    </xf>
    <xf numFmtId="177" fontId="31" fillId="0" borderId="23" xfId="0" applyNumberFormat="1" applyFont="1" applyBorder="1" applyAlignment="1">
      <alignment vertical="center" wrapText="1"/>
    </xf>
    <xf numFmtId="177" fontId="31" fillId="0" borderId="19" xfId="0"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pplyAlignment="1">
      <alignment vertical="center"/>
    </xf>
    <xf numFmtId="177" fontId="31" fillId="0" borderId="51" xfId="0" applyNumberFormat="1" applyFont="1" applyBorder="1" applyAlignment="1">
      <alignment horizontal="right" vertical="center" wrapText="1"/>
    </xf>
    <xf numFmtId="177" fontId="31" fillId="0" borderId="13" xfId="0" applyNumberFormat="1" applyFont="1" applyBorder="1" applyAlignment="1">
      <alignment horizontal="right" vertical="center" wrapText="1"/>
    </xf>
    <xf numFmtId="177" fontId="119" fillId="0" borderId="13" xfId="0" applyNumberFormat="1" applyFont="1" applyBorder="1" applyAlignment="1">
      <alignment vertical="center" wrapText="1"/>
    </xf>
    <xf numFmtId="0" fontId="31" fillId="0" borderId="40" xfId="0" applyFont="1" applyBorder="1" applyAlignment="1">
      <alignment vertical="center"/>
    </xf>
    <xf numFmtId="49" fontId="31" fillId="0" borderId="40" xfId="0" applyNumberFormat="1" applyFont="1" applyBorder="1" applyAlignment="1">
      <alignment vertical="center"/>
    </xf>
    <xf numFmtId="0" fontId="31" fillId="0" borderId="78" xfId="0" applyFont="1" applyBorder="1" applyAlignment="1">
      <alignment vertical="center"/>
    </xf>
    <xf numFmtId="49" fontId="31" fillId="0" borderId="78" xfId="0" applyNumberFormat="1" applyFont="1" applyBorder="1" applyAlignment="1">
      <alignment vertical="center"/>
    </xf>
    <xf numFmtId="177" fontId="31" fillId="0" borderId="75" xfId="0"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pplyAlignment="1">
      <alignment vertical="center"/>
    </xf>
    <xf numFmtId="0" fontId="74" fillId="0" borderId="26" xfId="0" applyFont="1" applyBorder="1" applyAlignment="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0" applyFont="1" applyBorder="1" applyAlignment="1">
      <alignment horizontal="left" vertical="center" wrapText="1"/>
    </xf>
    <xf numFmtId="0" fontId="31" fillId="0" borderId="44" xfId="0" applyFont="1" applyBorder="1" applyAlignment="1">
      <alignment horizontal="left" vertical="center" wrapText="1"/>
    </xf>
    <xf numFmtId="0" fontId="32" fillId="0" borderId="133" xfId="0" applyFont="1" applyBorder="1" applyAlignment="1">
      <alignment vertical="center"/>
    </xf>
    <xf numFmtId="0" fontId="32" fillId="0" borderId="38" xfId="0" applyFont="1" applyBorder="1" applyAlignment="1">
      <alignment vertical="center"/>
    </xf>
    <xf numFmtId="177" fontId="31" fillId="0" borderId="57" xfId="0" applyNumberFormat="1" applyFont="1" applyBorder="1" applyAlignment="1">
      <alignment vertical="center" wrapText="1"/>
    </xf>
    <xf numFmtId="0" fontId="32" fillId="0" borderId="44" xfId="0" applyFont="1" applyBorder="1" applyAlignment="1">
      <alignment vertical="center"/>
    </xf>
    <xf numFmtId="0" fontId="31" fillId="0" borderId="0" xfId="0" applyFont="1" applyAlignment="1">
      <alignment horizontal="center" vertical="center" wrapText="1"/>
    </xf>
    <xf numFmtId="0" fontId="31" fillId="0" borderId="4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78" xfId="0" applyFont="1" applyBorder="1" applyAlignment="1">
      <alignment horizontal="left" vertical="center" wrapText="1"/>
    </xf>
    <xf numFmtId="177" fontId="31" fillId="0" borderId="18" xfId="0" applyNumberFormat="1" applyFont="1" applyBorder="1" applyAlignment="1">
      <alignment vertical="center" wrapText="1"/>
    </xf>
    <xf numFmtId="177" fontId="31" fillId="0" borderId="47" xfId="0" applyNumberFormat="1" applyFont="1" applyBorder="1" applyAlignment="1">
      <alignment vertical="center" wrapText="1"/>
    </xf>
    <xf numFmtId="0" fontId="31" fillId="0" borderId="54" xfId="0" applyFont="1" applyBorder="1" applyAlignment="1">
      <alignment horizontal="center" vertical="center" wrapText="1"/>
    </xf>
    <xf numFmtId="177" fontId="31" fillId="0" borderId="16" xfId="0" applyNumberFormat="1" applyFont="1" applyBorder="1" applyAlignment="1">
      <alignment vertical="center" wrapText="1"/>
    </xf>
    <xf numFmtId="177" fontId="31" fillId="0" borderId="12" xfId="0" applyNumberFormat="1" applyFont="1" applyBorder="1" applyAlignment="1">
      <alignment vertical="center" wrapText="1"/>
    </xf>
    <xf numFmtId="177" fontId="31" fillId="0" borderId="12" xfId="0" applyNumberFormat="1" applyFont="1" applyBorder="1" applyAlignment="1">
      <alignment vertical="center" wrapText="1"/>
    </xf>
    <xf numFmtId="177" fontId="31" fillId="0" borderId="16" xfId="0" applyNumberFormat="1" applyFont="1" applyBorder="1" applyAlignment="1">
      <alignment vertical="center" wrapText="1"/>
    </xf>
    <xf numFmtId="177" fontId="31" fillId="0" borderId="35" xfId="0" applyNumberFormat="1" applyFont="1" applyBorder="1" applyAlignment="1">
      <alignment vertical="center" wrapText="1"/>
    </xf>
    <xf numFmtId="0" fontId="31" fillId="0" borderId="47" xfId="0" applyFont="1" applyBorder="1" applyAlignment="1">
      <alignment vertical="center"/>
    </xf>
    <xf numFmtId="0" fontId="31" fillId="0" borderId="20" xfId="0" applyFont="1" applyBorder="1" applyAlignment="1">
      <alignment vertical="center"/>
    </xf>
    <xf numFmtId="0" fontId="32" fillId="0" borderId="90" xfId="0" applyFont="1" applyBorder="1" applyAlignment="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0" applyNumberFormat="1" applyFont="1" applyBorder="1" applyAlignment="1">
      <alignment vertical="center" shrinkToFit="1"/>
    </xf>
    <xf numFmtId="0" fontId="31" fillId="0" borderId="0" xfId="0" applyFont="1" applyAlignment="1">
      <alignment horizontal="left" vertical="center"/>
    </xf>
    <xf numFmtId="0" fontId="66" fillId="0" borderId="0" xfId="0" applyFont="1" applyAlignment="1">
      <alignment vertical="center"/>
    </xf>
    <xf numFmtId="0" fontId="63" fillId="24" borderId="0" xfId="0" applyFont="1" applyFill="1" applyAlignment="1">
      <alignment vertical="center"/>
    </xf>
    <xf numFmtId="0" fontId="33" fillId="24" borderId="0" xfId="0" applyFont="1" applyFill="1" applyAlignment="1">
      <alignment vertical="center"/>
    </xf>
    <xf numFmtId="0" fontId="38" fillId="24" borderId="0" xfId="0" applyFont="1" applyFill="1" applyAlignment="1">
      <alignment vertical="center"/>
    </xf>
    <xf numFmtId="0" fontId="93" fillId="24" borderId="0" xfId="0" applyFont="1" applyFill="1" applyAlignment="1">
      <alignment vertical="center"/>
    </xf>
    <xf numFmtId="0" fontId="93" fillId="24" borderId="0" xfId="0" applyFont="1" applyFill="1" applyAlignment="1">
      <alignment horizontal="center" vertical="center"/>
    </xf>
    <xf numFmtId="0" fontId="37" fillId="24" borderId="0" xfId="0" applyFont="1" applyFill="1" applyAlignment="1">
      <alignment vertical="center"/>
    </xf>
    <xf numFmtId="0" fontId="43" fillId="24" borderId="0" xfId="0" applyFont="1" applyFill="1"/>
    <xf numFmtId="0" fontId="45" fillId="24" borderId="0" xfId="0" applyFont="1" applyFill="1" applyAlignment="1">
      <alignment vertical="center"/>
    </xf>
    <xf numFmtId="0" fontId="44" fillId="0" borderId="13" xfId="0" applyFont="1" applyBorder="1" applyAlignment="1">
      <alignment vertical="center"/>
    </xf>
    <xf numFmtId="0" fontId="44" fillId="24" borderId="93" xfId="0" applyFont="1" applyFill="1" applyBorder="1" applyAlignment="1">
      <alignment vertical="center"/>
    </xf>
    <xf numFmtId="0" fontId="44" fillId="24" borderId="87" xfId="0" applyFont="1" applyFill="1" applyBorder="1" applyAlignment="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pplyAlignment="1">
      <alignment vertical="center"/>
    </xf>
    <xf numFmtId="0" fontId="49" fillId="24" borderId="12" xfId="0" applyFont="1" applyFill="1" applyBorder="1" applyAlignment="1">
      <alignment horizontal="center" vertical="center"/>
    </xf>
    <xf numFmtId="0" fontId="49" fillId="0" borderId="41" xfId="0" applyFont="1" applyBorder="1" applyAlignment="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pplyAlignment="1">
      <alignment vertical="center"/>
    </xf>
    <xf numFmtId="0" fontId="49" fillId="24" borderId="0" xfId="0" applyFont="1" applyFill="1" applyAlignment="1">
      <alignment vertical="center"/>
    </xf>
    <xf numFmtId="0" fontId="33" fillId="0" borderId="0" xfId="0" applyFont="1" applyAlignment="1">
      <alignment vertical="center"/>
    </xf>
    <xf numFmtId="0" fontId="30" fillId="24" borderId="0" xfId="0" applyFont="1" applyFill="1" applyAlignment="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pplyAlignment="1">
      <alignment vertical="center"/>
    </xf>
    <xf numFmtId="0" fontId="49" fillId="24" borderId="29" xfId="0" applyFont="1" applyFill="1" applyBorder="1" applyAlignment="1">
      <alignment vertical="center"/>
    </xf>
    <xf numFmtId="0" fontId="49" fillId="0" borderId="29" xfId="0" applyFont="1" applyBorder="1" applyAlignment="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pplyAlignment="1">
      <alignment vertical="center"/>
    </xf>
    <xf numFmtId="0" fontId="44" fillId="24" borderId="0" xfId="0" applyFont="1" applyFill="1" applyAlignment="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pplyAlignment="1">
      <alignment vertical="center"/>
    </xf>
    <xf numFmtId="49" fontId="47" fillId="24" borderId="0" xfId="0" applyNumberFormat="1" applyFont="1" applyFill="1" applyAlignment="1">
      <alignment vertical="center"/>
    </xf>
    <xf numFmtId="0" fontId="41" fillId="24" borderId="0" xfId="0" applyFont="1" applyFill="1" applyAlignment="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pplyAlignment="1">
      <alignment vertical="center"/>
    </xf>
    <xf numFmtId="0" fontId="35" fillId="24" borderId="0" xfId="0" applyFont="1" applyFill="1" applyAlignment="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pplyAlignment="1">
      <alignment vertical="center"/>
    </xf>
    <xf numFmtId="0" fontId="41" fillId="24" borderId="0" xfId="0" applyFont="1" applyFill="1" applyAlignment="1">
      <alignment horizontal="left" vertical="top" wrapText="1"/>
    </xf>
    <xf numFmtId="0" fontId="49" fillId="0" borderId="0" xfId="0" applyFont="1" applyAlignment="1">
      <alignment vertical="center"/>
    </xf>
    <xf numFmtId="0" fontId="51" fillId="0" borderId="0" xfId="0" applyFont="1" applyAlignment="1">
      <alignment vertical="center"/>
    </xf>
    <xf numFmtId="0" fontId="41" fillId="0" borderId="0" xfId="0" applyFont="1" applyAlignment="1">
      <alignment horizontal="left" vertical="top" wrapText="1"/>
    </xf>
    <xf numFmtId="0" fontId="98" fillId="24" borderId="0" xfId="0" applyFont="1" applyFill="1" applyAlignment="1">
      <alignment vertical="center"/>
    </xf>
    <xf numFmtId="0" fontId="39" fillId="24" borderId="74" xfId="0" applyFont="1" applyFill="1" applyBorder="1" applyAlignment="1">
      <alignment vertical="center"/>
    </xf>
    <xf numFmtId="0" fontId="45" fillId="0" borderId="30" xfId="0" applyFont="1" applyBorder="1" applyAlignment="1">
      <alignment vertical="center"/>
    </xf>
    <xf numFmtId="0" fontId="45" fillId="24" borderId="30" xfId="0" applyFont="1" applyFill="1" applyBorder="1" applyAlignment="1">
      <alignment vertical="center"/>
    </xf>
    <xf numFmtId="0" fontId="41" fillId="24" borderId="30" xfId="0" applyFont="1" applyFill="1" applyBorder="1" applyAlignment="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pplyAlignment="1">
      <alignment vertical="center"/>
    </xf>
    <xf numFmtId="0" fontId="41" fillId="0" borderId="0" xfId="0" applyFont="1" applyAlignment="1">
      <alignment vertical="center"/>
    </xf>
    <xf numFmtId="0" fontId="44" fillId="0" borderId="0" xfId="0" applyFont="1" applyAlignment="1">
      <alignment vertical="center"/>
    </xf>
    <xf numFmtId="0" fontId="44" fillId="24" borderId="91" xfId="0" applyFont="1" applyFill="1" applyBorder="1" applyAlignment="1">
      <alignment horizontal="center" vertical="center"/>
    </xf>
    <xf numFmtId="176" fontId="30" fillId="24" borderId="0" xfId="0" applyNumberFormat="1" applyFont="1" applyFill="1" applyAlignment="1">
      <alignment vertical="center"/>
    </xf>
    <xf numFmtId="183" fontId="30" fillId="24" borderId="0" xfId="0" applyNumberFormat="1" applyFont="1" applyFill="1" applyAlignment="1">
      <alignment vertical="center"/>
    </xf>
    <xf numFmtId="0" fontId="46" fillId="24" borderId="0" xfId="0" applyFont="1" applyFill="1" applyAlignment="1">
      <alignment vertical="center"/>
    </xf>
    <xf numFmtId="0" fontId="39" fillId="24" borderId="0" xfId="0" applyFont="1" applyFill="1" applyAlignment="1">
      <alignment vertical="top"/>
    </xf>
    <xf numFmtId="0" fontId="39" fillId="24" borderId="78" xfId="0" applyFont="1" applyFill="1" applyBorder="1" applyAlignment="1">
      <alignment vertical="center"/>
    </xf>
    <xf numFmtId="0" fontId="41" fillId="24" borderId="79" xfId="0" applyFont="1" applyFill="1" applyBorder="1" applyAlignment="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pplyAlignment="1">
      <alignment vertical="center"/>
    </xf>
    <xf numFmtId="0" fontId="45" fillId="0" borderId="102" xfId="0" applyFont="1" applyBorder="1" applyAlignment="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pplyAlignment="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pplyAlignment="1">
      <alignment vertical="center"/>
    </xf>
    <xf numFmtId="49" fontId="121" fillId="24" borderId="0" xfId="0" applyNumberFormat="1" applyFont="1" applyFill="1" applyAlignment="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pplyAlignment="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pplyAlignment="1">
      <alignment vertical="center"/>
    </xf>
    <xf numFmtId="0" fontId="43" fillId="0" borderId="0" xfId="0" applyFont="1" applyAlignment="1">
      <alignment vertical="center"/>
    </xf>
    <xf numFmtId="0" fontId="43" fillId="24" borderId="0" xfId="0" applyFont="1" applyFill="1" applyAlignment="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pplyAlignment="1">
      <alignment vertical="center"/>
    </xf>
    <xf numFmtId="0" fontId="97" fillId="0" borderId="0" xfId="0" applyFont="1" applyAlignment="1">
      <alignment horizontal="center" vertical="center"/>
    </xf>
    <xf numFmtId="0" fontId="39" fillId="24" borderId="0" xfId="0" applyFont="1" applyFill="1" applyAlignment="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pplyAlignment="1">
      <alignment vertical="center"/>
    </xf>
    <xf numFmtId="0" fontId="45" fillId="0" borderId="113" xfId="0" applyFont="1" applyBorder="1" applyAlignment="1">
      <alignment vertical="center"/>
    </xf>
    <xf numFmtId="0" fontId="50" fillId="24" borderId="0" xfId="0" applyFont="1" applyFill="1" applyAlignment="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pplyAlignment="1">
      <alignment vertical="center"/>
    </xf>
    <xf numFmtId="0" fontId="52" fillId="24" borderId="0" xfId="0" applyFont="1" applyFill="1" applyAlignment="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pplyAlignment="1">
      <alignment vertical="center"/>
    </xf>
    <xf numFmtId="0" fontId="54" fillId="24" borderId="0" xfId="0" applyFont="1" applyFill="1" applyAlignment="1">
      <alignment vertical="center"/>
    </xf>
    <xf numFmtId="0" fontId="54" fillId="24" borderId="91" xfId="0" applyFont="1" applyFill="1" applyBorder="1" applyAlignment="1">
      <alignment vertical="center"/>
    </xf>
    <xf numFmtId="0" fontId="55" fillId="24" borderId="78" xfId="0" applyFont="1" applyFill="1" applyBorder="1" applyAlignment="1">
      <alignment vertical="center"/>
    </xf>
    <xf numFmtId="0" fontId="53" fillId="24" borderId="79" xfId="0" applyFont="1" applyFill="1" applyBorder="1" applyAlignment="1">
      <alignment vertical="center"/>
    </xf>
    <xf numFmtId="0" fontId="55" fillId="24" borderId="79" xfId="0" applyFont="1" applyFill="1" applyBorder="1" applyAlignment="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pplyAlignment="1">
      <alignment vertical="center"/>
    </xf>
    <xf numFmtId="0" fontId="55" fillId="24" borderId="0" xfId="0" applyFont="1" applyFill="1" applyAlignment="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pplyAlignment="1">
      <alignment vertical="center"/>
    </xf>
    <xf numFmtId="0" fontId="50" fillId="25" borderId="10" xfId="0" applyFont="1" applyFill="1" applyBorder="1" applyAlignment="1">
      <alignment horizontal="center" vertical="center"/>
    </xf>
    <xf numFmtId="0" fontId="30" fillId="0" borderId="114" xfId="0" applyFont="1" applyBorder="1" applyAlignment="1">
      <alignment vertical="center"/>
    </xf>
    <xf numFmtId="0" fontId="102" fillId="24" borderId="0" xfId="0" applyFont="1" applyFill="1" applyAlignment="1">
      <alignment vertical="center"/>
    </xf>
    <xf numFmtId="0" fontId="30" fillId="0" borderId="114" xfId="0" applyFont="1" applyBorder="1" applyAlignment="1">
      <alignment horizontal="center" vertical="center"/>
    </xf>
    <xf numFmtId="0" fontId="30" fillId="0" borderId="120" xfId="0"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pplyAlignment="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pplyAlignment="1">
      <alignment vertical="center"/>
    </xf>
    <xf numFmtId="0" fontId="56" fillId="24" borderId="0" xfId="0" applyFont="1" applyFill="1" applyAlignment="1">
      <alignment vertical="center" shrinkToFit="1"/>
    </xf>
    <xf numFmtId="0" fontId="56" fillId="24" borderId="0" xfId="0" applyFont="1" applyFill="1" applyAlignment="1">
      <alignment vertical="center"/>
    </xf>
    <xf numFmtId="0" fontId="106" fillId="24" borderId="0" xfId="0" applyFont="1" applyFill="1" applyAlignment="1">
      <alignment vertical="center"/>
    </xf>
    <xf numFmtId="0" fontId="107" fillId="24" borderId="0" xfId="0" applyFont="1" applyFill="1" applyAlignment="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pplyAlignment="1">
      <alignment vertical="center"/>
    </xf>
    <xf numFmtId="0" fontId="111" fillId="24" borderId="0" xfId="0" applyFont="1" applyFill="1" applyAlignment="1">
      <alignment vertical="center" shrinkToFit="1"/>
    </xf>
    <xf numFmtId="0" fontId="111" fillId="24" borderId="0" xfId="0" applyFont="1" applyFill="1" applyAlignment="1">
      <alignment vertical="center"/>
    </xf>
    <xf numFmtId="0" fontId="111" fillId="24" borderId="0" xfId="0" applyFont="1" applyFill="1" applyAlignment="1">
      <alignment horizontal="left" vertical="center"/>
    </xf>
    <xf numFmtId="0" fontId="92" fillId="24" borderId="0" xfId="0" applyFont="1" applyFill="1" applyAlignment="1">
      <alignment vertical="center"/>
    </xf>
    <xf numFmtId="49" fontId="111" fillId="24" borderId="0" xfId="0" applyNumberFormat="1" applyFont="1" applyFill="1" applyAlignment="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pplyAlignment="1">
      <alignment vertical="center"/>
    </xf>
    <xf numFmtId="49" fontId="56" fillId="24" borderId="0" xfId="0" applyNumberFormat="1" applyFont="1" applyFill="1" applyAlignment="1">
      <alignment vertical="center"/>
    </xf>
    <xf numFmtId="184" fontId="56" fillId="24" borderId="53" xfId="0" applyNumberFormat="1" applyFont="1" applyFill="1" applyBorder="1" applyAlignment="1">
      <alignment vertical="center"/>
    </xf>
    <xf numFmtId="0" fontId="0" fillId="24" borderId="45" xfId="0" applyFill="1" applyBorder="1" applyAlignment="1">
      <alignment horizontal="left" vertical="center"/>
    </xf>
    <xf numFmtId="184" fontId="56" fillId="24" borderId="60" xfId="0" applyNumberFormat="1" applyFont="1" applyFill="1" applyBorder="1" applyAlignment="1">
      <alignment vertical="center"/>
    </xf>
    <xf numFmtId="49" fontId="35" fillId="24" borderId="0" xfId="0" applyNumberFormat="1" applyFont="1" applyFill="1" applyAlignment="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pplyAlignment="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pplyAlignment="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pplyAlignment="1">
      <alignment vertical="center"/>
    </xf>
    <xf numFmtId="0" fontId="38" fillId="24" borderId="30" xfId="0" applyFont="1" applyFill="1" applyBorder="1" applyAlignment="1">
      <alignment vertical="center"/>
    </xf>
    <xf numFmtId="0" fontId="38" fillId="24" borderId="67" xfId="0" applyFont="1" applyFill="1" applyBorder="1" applyAlignment="1">
      <alignment vertical="center"/>
    </xf>
    <xf numFmtId="176" fontId="42" fillId="24" borderId="85" xfId="0" applyNumberFormat="1" applyFont="1" applyFill="1" applyBorder="1" applyAlignment="1">
      <alignment vertical="center"/>
    </xf>
    <xf numFmtId="176" fontId="42" fillId="24" borderId="84" xfId="0" applyNumberFormat="1" applyFont="1" applyFill="1" applyBorder="1" applyAlignment="1">
      <alignment vertical="center"/>
    </xf>
    <xf numFmtId="0" fontId="33" fillId="0" borderId="49" xfId="0" applyFont="1" applyBorder="1" applyAlignment="1">
      <alignment vertical="center" wrapText="1"/>
    </xf>
    <xf numFmtId="0" fontId="38" fillId="24" borderId="72" xfId="0" applyFont="1" applyFill="1" applyBorder="1" applyAlignment="1">
      <alignment vertical="center"/>
    </xf>
    <xf numFmtId="0" fontId="38" fillId="24" borderId="25" xfId="0" applyFont="1" applyFill="1" applyBorder="1" applyAlignment="1">
      <alignment vertical="center"/>
    </xf>
    <xf numFmtId="0" fontId="38" fillId="24" borderId="86" xfId="0" applyFont="1" applyFill="1" applyBorder="1" applyAlignment="1">
      <alignment vertical="center"/>
    </xf>
    <xf numFmtId="176" fontId="42" fillId="24" borderId="50" xfId="0" applyNumberFormat="1" applyFont="1" applyFill="1" applyBorder="1" applyAlignment="1">
      <alignment vertical="center"/>
    </xf>
    <xf numFmtId="176" fontId="42" fillId="24" borderId="48" xfId="0" applyNumberFormat="1" applyFont="1" applyFill="1" applyBorder="1" applyAlignment="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Alignment="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Alignment="1" applyProtection="1">
      <alignment vertical="center"/>
      <protection locked="0"/>
    </xf>
    <xf numFmtId="0" fontId="40" fillId="0" borderId="0" xfId="0" applyFont="1" applyAlignment="1">
      <alignment horizontal="center" vertical="center" wrapText="1"/>
    </xf>
    <xf numFmtId="0" fontId="73" fillId="0" borderId="0" xfId="0" applyFont="1" applyAlignment="1">
      <alignment vertical="center"/>
    </xf>
    <xf numFmtId="0" fontId="33" fillId="0" borderId="0" xfId="0" applyFont="1" applyAlignment="1">
      <alignment horizontal="left" vertical="center" wrapText="1"/>
    </xf>
    <xf numFmtId="0" fontId="67" fillId="0" borderId="0" xfId="0" applyFont="1" applyAlignment="1">
      <alignment vertical="center"/>
    </xf>
    <xf numFmtId="0" fontId="38" fillId="0" borderId="0" xfId="0" applyFont="1" applyAlignment="1">
      <alignment vertical="center"/>
    </xf>
    <xf numFmtId="0" fontId="37" fillId="0" borderId="0" xfId="0" applyFont="1" applyAlignme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0" applyFont="1" applyFill="1" applyAlignment="1">
      <alignment horizontal="left" vertical="center"/>
    </xf>
    <xf numFmtId="0" fontId="68" fillId="24" borderId="0" xfId="0" applyFont="1" applyFill="1" applyAlignment="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pplyAlignme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110" fillId="0" borderId="0" xfId="0" applyFont="1" applyAlignment="1">
      <alignment vertical="center"/>
    </xf>
    <xf numFmtId="0" fontId="110" fillId="0" borderId="0" xfId="0" applyFont="1" applyAlignment="1">
      <alignment vertical="center" wrapText="1"/>
    </xf>
    <xf numFmtId="0" fontId="0" fillId="0" borderId="0" xfId="0" applyAlignment="1">
      <alignment vertical="center"/>
    </xf>
    <xf numFmtId="0" fontId="0" fillId="24" borderId="0" xfId="0" applyFill="1" applyAlignment="1">
      <alignment vertical="center" wrapText="1"/>
    </xf>
    <xf numFmtId="0" fontId="0" fillId="0" borderId="0" xfId="0" applyAlignment="1">
      <alignment vertical="center" wrapText="1"/>
    </xf>
    <xf numFmtId="0" fontId="65" fillId="0" borderId="0" xfId="0" applyFont="1" applyAlignment="1">
      <alignment horizontal="center" vertical="center"/>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0" fillId="24" borderId="0" xfId="0" applyFill="1" applyAlignment="1">
      <alignment vertical="center"/>
    </xf>
    <xf numFmtId="0" fontId="110" fillId="24" borderId="0" xfId="0" applyFont="1" applyFill="1" applyAlignment="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65" fillId="0" borderId="0" xfId="0" applyFont="1" applyAlignment="1">
      <alignment vertical="center"/>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pplyAlignment="1">
      <alignment vertical="center"/>
    </xf>
    <xf numFmtId="0" fontId="56" fillId="0" borderId="0" xfId="0" applyFont="1" applyAlignmen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0" applyNumberFormat="1" applyFont="1" applyBorder="1" applyAlignment="1">
      <alignment vertical="center" wrapText="1"/>
    </xf>
    <xf numFmtId="49" fontId="31" fillId="0" borderId="57" xfId="0" applyNumberFormat="1" applyFont="1" applyBorder="1" applyAlignment="1">
      <alignment vertical="center"/>
    </xf>
    <xf numFmtId="0" fontId="88" fillId="24" borderId="0" xfId="0" applyFont="1" applyFill="1" applyAlignment="1" applyProtection="1">
      <alignment vertical="center"/>
      <protection locked="0"/>
    </xf>
    <xf numFmtId="0" fontId="88" fillId="24" borderId="0" xfId="0" applyFont="1" applyFill="1" applyAlignment="1" applyProtection="1">
      <alignment vertical="center"/>
      <protection locked="0"/>
    </xf>
    <xf numFmtId="0" fontId="82" fillId="24" borderId="0" xfId="0" applyFont="1" applyFill="1" applyAlignment="1" applyProtection="1">
      <alignment vertical="center"/>
      <protection locked="0"/>
    </xf>
    <xf numFmtId="0" fontId="82" fillId="24" borderId="0" xfId="0" applyFont="1" applyFill="1" applyAlignment="1" applyProtection="1">
      <alignment vertical="center"/>
      <protection locked="0"/>
    </xf>
    <xf numFmtId="0" fontId="87" fillId="0" borderId="0" xfId="0" applyFont="1" applyAlignment="1" applyProtection="1">
      <alignment vertical="center"/>
      <protection locked="0"/>
    </xf>
    <xf numFmtId="0" fontId="86" fillId="0" borderId="0" xfId="0" applyFont="1" applyAlignment="1" applyProtection="1">
      <alignment vertical="center"/>
      <protection locked="0"/>
    </xf>
    <xf numFmtId="0" fontId="82" fillId="0" borderId="0" xfId="0" applyFont="1" applyAlignme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0" applyFont="1" applyFill="1" applyAlignment="1" applyProtection="1">
      <alignment vertical="center"/>
      <protection locked="0"/>
    </xf>
    <xf numFmtId="0" fontId="0" fillId="24" borderId="0" xfId="0" applyFill="1" applyAlignment="1" applyProtection="1">
      <alignment vertical="center"/>
      <protection locked="0"/>
    </xf>
    <xf numFmtId="0" fontId="81" fillId="0" borderId="0" xfId="0" applyFont="1" applyAlignment="1" applyProtection="1">
      <alignment vertical="center"/>
      <protection locked="0"/>
    </xf>
    <xf numFmtId="0" fontId="76" fillId="24" borderId="0" xfId="0" applyFont="1" applyFill="1" applyAlignment="1" applyProtection="1">
      <alignment vertical="center"/>
      <protection locked="0"/>
    </xf>
    <xf numFmtId="0" fontId="77" fillId="24" borderId="0" xfId="0" applyFont="1" applyFill="1" applyAlignment="1" applyProtection="1">
      <alignment vertical="center"/>
      <protection locked="0"/>
    </xf>
    <xf numFmtId="0" fontId="78" fillId="24" borderId="0" xfId="0" applyFont="1" applyFill="1" applyAlignment="1" applyProtection="1">
      <alignment vertical="center"/>
      <protection locked="0"/>
    </xf>
    <xf numFmtId="0" fontId="79" fillId="24" borderId="0" xfId="0" applyFont="1" applyFill="1" applyAlignment="1" applyProtection="1">
      <alignment vertical="center"/>
      <protection locked="0"/>
    </xf>
    <xf numFmtId="0" fontId="80" fillId="24" borderId="0" xfId="0" applyFont="1" applyFill="1" applyAlignment="1" applyProtection="1">
      <alignment vertical="center"/>
      <protection locked="0"/>
    </xf>
    <xf numFmtId="0" fontId="81" fillId="24" borderId="0" xfId="0" applyFont="1" applyFill="1" applyAlignment="1" applyProtection="1">
      <alignment vertical="center"/>
      <protection locked="0"/>
    </xf>
    <xf numFmtId="0" fontId="76" fillId="24" borderId="0" xfId="0" applyFont="1" applyFill="1" applyAlignment="1" applyProtection="1">
      <alignment vertical="top"/>
      <protection locked="0"/>
    </xf>
    <xf numFmtId="0" fontId="80" fillId="24" borderId="0" xfId="0" applyFont="1" applyFill="1" applyAlignment="1" applyProtection="1">
      <alignment vertical="top"/>
      <protection locked="0"/>
    </xf>
    <xf numFmtId="0" fontId="83" fillId="24" borderId="10" xfId="0" applyFont="1" applyFill="1" applyBorder="1" applyAlignment="1" applyProtection="1">
      <alignment horizontal="center" vertical="center" shrinkToFit="1"/>
      <protection locked="0"/>
    </xf>
    <xf numFmtId="0" fontId="83" fillId="24" borderId="10" xfId="0" applyFont="1" applyFill="1" applyBorder="1" applyAlignment="1" applyProtection="1">
      <alignment horizontal="center" vertical="center" wrapText="1" shrinkToFit="1"/>
      <protection locked="0"/>
    </xf>
    <xf numFmtId="0" fontId="83" fillId="24" borderId="10" xfId="0" applyFont="1" applyFill="1" applyBorder="1" applyAlignment="1" applyProtection="1">
      <alignment vertical="center" wrapText="1"/>
      <protection locked="0"/>
    </xf>
    <xf numFmtId="0" fontId="77" fillId="24" borderId="10" xfId="0" applyFont="1" applyFill="1" applyBorder="1" applyAlignment="1" applyProtection="1">
      <alignment vertical="center" wrapText="1"/>
      <protection locked="0"/>
    </xf>
    <xf numFmtId="0" fontId="83" fillId="24" borderId="0" xfId="0" applyFont="1" applyFill="1" applyAlignment="1" applyProtection="1">
      <alignment vertical="center"/>
      <protection locked="0"/>
    </xf>
    <xf numFmtId="0" fontId="80" fillId="0" borderId="0" xfId="0" applyFont="1" applyAlignment="1" applyProtection="1">
      <alignment vertical="center"/>
      <protection locked="0"/>
    </xf>
    <xf numFmtId="0" fontId="31" fillId="0" borderId="42" xfId="0" applyFont="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0" applyFont="1" applyAlignment="1">
      <alignment vertical="center"/>
    </xf>
    <xf numFmtId="0" fontId="0" fillId="0" borderId="0" xfId="0" applyAlignment="1">
      <alignment vertical="center"/>
    </xf>
    <xf numFmtId="0" fontId="31" fillId="0" borderId="48" xfId="0" applyFont="1" applyBorder="1" applyAlignment="1">
      <alignment vertical="center"/>
    </xf>
    <xf numFmtId="0" fontId="31" fillId="0" borderId="50" xfId="0" applyFont="1" applyBorder="1" applyAlignment="1">
      <alignment vertical="center" wrapText="1"/>
    </xf>
    <xf numFmtId="0" fontId="31" fillId="0" borderId="50" xfId="0" applyFont="1" applyBorder="1" applyAlignment="1">
      <alignment vertical="center"/>
    </xf>
    <xf numFmtId="0" fontId="31" fillId="0" borderId="31" xfId="0" applyFont="1" applyBorder="1" applyAlignment="1">
      <alignment vertical="center"/>
    </xf>
    <xf numFmtId="9" fontId="31" fillId="0" borderId="19" xfId="0" applyNumberFormat="1" applyFont="1" applyBorder="1" applyAlignment="1">
      <alignment vertical="center"/>
    </xf>
    <xf numFmtId="0" fontId="31" fillId="0" borderId="41" xfId="0" applyFont="1" applyBorder="1" applyAlignment="1">
      <alignment vertical="center"/>
    </xf>
    <xf numFmtId="9" fontId="31" fillId="0" borderId="20" xfId="0" applyNumberFormat="1" applyFont="1" applyBorder="1" applyAlignment="1">
      <alignment vertical="center"/>
    </xf>
    <xf numFmtId="0" fontId="31" fillId="0" borderId="33" xfId="0" applyFont="1" applyBorder="1" applyAlignment="1">
      <alignment vertical="center"/>
    </xf>
    <xf numFmtId="9" fontId="31" fillId="0" borderId="23" xfId="0" applyNumberFormat="1" applyFont="1" applyBorder="1" applyAlignment="1">
      <alignment vertical="center"/>
    </xf>
    <xf numFmtId="0" fontId="31" fillId="0" borderId="52" xfId="0" applyFont="1" applyBorder="1" applyAlignment="1">
      <alignment vertical="center"/>
    </xf>
    <xf numFmtId="9" fontId="31" fillId="0" borderId="47" xfId="0" applyNumberFormat="1" applyFont="1" applyBorder="1" applyAlignment="1">
      <alignment vertical="center"/>
    </xf>
    <xf numFmtId="0" fontId="31" fillId="0" borderId="51" xfId="0" applyFont="1" applyBorder="1" applyAlignment="1">
      <alignment vertical="center"/>
    </xf>
    <xf numFmtId="9" fontId="31" fillId="0" borderId="42" xfId="0" applyNumberFormat="1" applyFont="1" applyBorder="1" applyAlignment="1">
      <alignment vertical="center"/>
    </xf>
    <xf numFmtId="0" fontId="74" fillId="0" borderId="77" xfId="0" applyFont="1" applyBorder="1" applyAlignment="1">
      <alignment vertical="center"/>
    </xf>
    <xf numFmtId="0" fontId="74" fillId="0" borderId="38" xfId="0" applyFont="1" applyBorder="1" applyAlignment="1">
      <alignment vertical="center"/>
    </xf>
    <xf numFmtId="0" fontId="31" fillId="0" borderId="23" xfId="0" applyFont="1" applyBorder="1" applyAlignment="1">
      <alignment horizontal="center" vertical="center" wrapText="1"/>
    </xf>
    <xf numFmtId="0" fontId="31" fillId="0" borderId="28" xfId="0" applyFont="1" applyBorder="1" applyAlignment="1">
      <alignment vertical="center"/>
    </xf>
    <xf numFmtId="0" fontId="31" fillId="0" borderId="41" xfId="0" applyFont="1" applyBorder="1" applyAlignment="1">
      <alignment vertical="center"/>
    </xf>
    <xf numFmtId="0" fontId="31" fillId="0" borderId="11" xfId="0" applyFont="1" applyBorder="1" applyAlignment="1">
      <alignment vertical="center"/>
    </xf>
    <xf numFmtId="0" fontId="31" fillId="0" borderId="32" xfId="0" applyFont="1" applyBorder="1" applyAlignment="1">
      <alignment vertical="center"/>
    </xf>
    <xf numFmtId="9" fontId="31" fillId="0" borderId="50" xfId="0" applyNumberFormat="1" applyFont="1" applyBorder="1" applyAlignment="1">
      <alignment vertical="center"/>
    </xf>
    <xf numFmtId="0" fontId="31" fillId="0" borderId="86" xfId="0" applyFont="1" applyBorder="1" applyAlignment="1">
      <alignment vertical="center"/>
    </xf>
    <xf numFmtId="0" fontId="31" fillId="0" borderId="49" xfId="0" applyFont="1" applyBorder="1" applyAlignment="1">
      <alignment vertical="center"/>
    </xf>
    <xf numFmtId="179" fontId="31" fillId="0" borderId="49" xfId="0" applyNumberFormat="1" applyFont="1" applyBorder="1" applyAlignment="1">
      <alignment vertical="center"/>
    </xf>
    <xf numFmtId="179" fontId="31" fillId="0" borderId="50" xfId="0" applyNumberFormat="1" applyFont="1" applyBorder="1" applyAlignment="1">
      <alignment vertical="center"/>
    </xf>
    <xf numFmtId="0" fontId="31" fillId="0" borderId="58" xfId="0" applyFont="1" applyBorder="1" applyAlignment="1">
      <alignment horizontal="left" vertical="center" wrapText="1"/>
    </xf>
    <xf numFmtId="0" fontId="31" fillId="0" borderId="76" xfId="0"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23" xfId="0" applyFont="1" applyBorder="1" applyAlignment="1">
      <alignment horizontal="center" vertical="center" wrapText="1"/>
    </xf>
    <xf numFmtId="0" fontId="74" fillId="0" borderId="17" xfId="0" applyFont="1" applyBorder="1" applyAlignment="1">
      <alignment vertical="center"/>
    </xf>
    <xf numFmtId="0" fontId="74" fillId="0" borderId="29" xfId="0" applyFont="1" applyBorder="1" applyAlignment="1">
      <alignment vertical="center"/>
    </xf>
    <xf numFmtId="177" fontId="31" fillId="0" borderId="55" xfId="0" applyNumberFormat="1" applyFont="1" applyBorder="1" applyAlignment="1">
      <alignment vertical="center" wrapText="1"/>
    </xf>
    <xf numFmtId="177" fontId="31" fillId="0" borderId="28" xfId="0" applyNumberFormat="1" applyFont="1" applyBorder="1" applyAlignment="1">
      <alignment vertical="center" wrapText="1"/>
    </xf>
    <xf numFmtId="0" fontId="74" fillId="0" borderId="63" xfId="0" applyFont="1" applyBorder="1" applyAlignment="1">
      <alignment vertical="center"/>
    </xf>
    <xf numFmtId="0" fontId="74" fillId="0" borderId="59" xfId="0" applyFont="1" applyBorder="1" applyAlignment="1">
      <alignment vertical="center"/>
    </xf>
    <xf numFmtId="0" fontId="74" fillId="0" borderId="80" xfId="0" applyFont="1" applyBorder="1" applyAlignment="1">
      <alignment vertical="center"/>
    </xf>
    <xf numFmtId="0" fontId="74" fillId="0" borderId="60" xfId="0" applyFont="1" applyBorder="1" applyAlignment="1">
      <alignment vertical="center"/>
    </xf>
    <xf numFmtId="0" fontId="126" fillId="0" borderId="0" xfId="0" applyFont="1" applyAlignment="1">
      <alignment vertical="center"/>
    </xf>
    <xf numFmtId="0" fontId="126" fillId="0" borderId="0" xfId="0" applyFont="1" applyAlignment="1">
      <alignment horizontal="center" vertical="center"/>
    </xf>
    <xf numFmtId="0" fontId="91" fillId="0" borderId="0" xfId="0" applyFont="1" applyAlignment="1">
      <alignment vertical="center"/>
    </xf>
    <xf numFmtId="0" fontId="91" fillId="29" borderId="0" xfId="0" applyFont="1" applyFill="1" applyAlignment="1">
      <alignment horizontal="center" vertical="center"/>
    </xf>
    <xf numFmtId="0" fontId="91" fillId="24" borderId="0" xfId="0" applyFont="1" applyFill="1" applyAlignment="1">
      <alignment vertical="center"/>
    </xf>
    <xf numFmtId="0" fontId="91" fillId="0" borderId="145" xfId="0" applyFont="1" applyBorder="1" applyAlignment="1">
      <alignment vertical="center"/>
    </xf>
    <xf numFmtId="0" fontId="91" fillId="0" borderId="146" xfId="0" applyFont="1" applyBorder="1" applyAlignment="1">
      <alignment vertical="center"/>
    </xf>
    <xf numFmtId="0" fontId="65" fillId="0" borderId="94" xfId="0" applyFont="1" applyBorder="1" applyAlignment="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pplyAlignment="1">
      <alignment vertical="center"/>
    </xf>
    <xf numFmtId="0" fontId="91" fillId="0" borderId="0" xfId="0" applyFont="1" applyAlignment="1">
      <alignment vertical="center"/>
    </xf>
    <xf numFmtId="0" fontId="91" fillId="0" borderId="0" xfId="0" applyFont="1" applyAlignment="1">
      <alignment vertical="center" wrapText="1"/>
    </xf>
    <xf numFmtId="0" fontId="94" fillId="0" borderId="0" xfId="0" applyFont="1" applyAlignment="1">
      <alignment vertical="center"/>
    </xf>
    <xf numFmtId="0" fontId="94" fillId="29" borderId="0" xfId="0" applyFont="1" applyFill="1" applyAlignment="1">
      <alignment horizontal="center" vertical="center"/>
    </xf>
    <xf numFmtId="0" fontId="94" fillId="24" borderId="0" xfId="0" applyFont="1" applyFill="1" applyAlignment="1">
      <alignment vertical="center"/>
    </xf>
    <xf numFmtId="0" fontId="94" fillId="0" borderId="0" xfId="0" applyFont="1" applyAlignment="1">
      <alignment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0" applyFont="1" applyFill="1" applyBorder="1" applyAlignment="1" applyProtection="1">
      <alignment horizontal="left" vertical="center"/>
      <protection locked="0"/>
    </xf>
    <xf numFmtId="0" fontId="68" fillId="27" borderId="29" xfId="0" applyFont="1" applyFill="1" applyBorder="1" applyAlignment="1" applyProtection="1">
      <alignment horizontal="left" vertical="center"/>
      <protection locked="0"/>
    </xf>
    <xf numFmtId="0" fontId="68" fillId="27" borderId="11" xfId="0"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applyNumberFormat="1" applyFont="1" applyFill="1" applyBorder="1" applyAlignment="1" applyProtection="1">
      <alignment horizontal="center" vertical="center"/>
      <protection locked="0"/>
    </xf>
    <xf numFmtId="49" fontId="33" fillId="27" borderId="29" xfId="0" applyNumberFormat="1" applyFont="1" applyFill="1" applyBorder="1" applyAlignment="1" applyProtection="1">
      <alignment horizontal="center" vertical="center"/>
      <protection locked="0"/>
    </xf>
    <xf numFmtId="49" fontId="33" fillId="27" borderId="11"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0" applyNumberFormat="1" applyFont="1" applyBorder="1" applyAlignment="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0"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0" applyNumberFormat="1" applyFont="1" applyFill="1" applyBorder="1" applyAlignment="1" applyProtection="1">
      <alignment vertical="center" shrinkToFit="1"/>
      <protection locked="0"/>
    </xf>
    <xf numFmtId="38" fontId="45" fillId="28" borderId="53" xfId="0" applyNumberFormat="1"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0" applyNumberFormat="1" applyFont="1" applyBorder="1" applyAlignment="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wrapText="1" textRotation="255"/>
    </xf>
    <xf numFmtId="0" fontId="38" fillId="24" borderId="82" xfId="0" applyFont="1" applyFill="1" applyBorder="1" applyAlignment="1">
      <alignment horizontal="center" vertical="center" wrapText="1" textRotation="255"/>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center" vertical="center"/>
      <protection locked="0"/>
    </xf>
    <xf numFmtId="0" fontId="83" fillId="24" borderId="11" xfId="0" applyFont="1" applyFill="1" applyBorder="1" applyAlignment="1" applyProtection="1">
      <alignment horizontal="center" vertical="center"/>
      <protection locked="0"/>
    </xf>
    <xf numFmtId="0" fontId="83" fillId="24" borderId="12" xfId="0" applyFont="1" applyFill="1" applyBorder="1" applyAlignment="1" applyProtection="1">
      <alignment horizontal="center" vertical="center" wrapText="1"/>
      <protection locked="0"/>
    </xf>
    <xf numFmtId="0" fontId="83" fillId="24" borderId="0" xfId="0"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Alignment="1" applyProtection="1">
      <alignment vertical="center"/>
      <protection locked="0"/>
    </xf>
    <xf numFmtId="0" fontId="41" fillId="27" borderId="10" xfId="0" applyFont="1" applyFill="1" applyBorder="1" applyAlignment="1" applyProtection="1">
      <alignment vertical="center"/>
      <protection locked="0"/>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worksheet" Target="worksheets/sheet1.xml" TargetMode="Internal"/><Relationship Id="rId10" Type="http://schemas.openxmlformats.org/officeDocument/2006/relationships/sheetMetadata" Target="metadata.xml" TargetMode="Internal"/><Relationship Id="rId11" Type="http://schemas.openxmlformats.org/officeDocument/2006/relationships/calcChain" Target="calcChain.xml" TargetMode="Internal"/><Relationship Id="rId12" Type="http://schemas.openxmlformats.org/officeDocument/2006/relationships/customXml" Target="../customXml/item1.xml" TargetMode="Internal"/><Relationship Id="rId13" Type="http://schemas.openxmlformats.org/officeDocument/2006/relationships/customXml" Target="../customXml/item2.xml" TargetMode="Internal"/><Relationship Id="rId14" Type="http://schemas.openxmlformats.org/officeDocument/2006/relationships/customXml" Target="../customXml/item3.xml" TargetMode="Internal"/><Relationship Id="rId2" Type="http://schemas.openxmlformats.org/officeDocument/2006/relationships/worksheet" Target="worksheets/sheet2.xml" TargetMode="Internal"/><Relationship Id="rId3" Type="http://schemas.openxmlformats.org/officeDocument/2006/relationships/worksheet" Target="worksheets/sheet3.xml" TargetMode="Internal"/><Relationship Id="rId4" Type="http://schemas.openxmlformats.org/officeDocument/2006/relationships/worksheet" Target="worksheets/sheet4.xml" TargetMode="Internal"/><Relationship Id="rId5" Type="http://schemas.openxmlformats.org/officeDocument/2006/relationships/worksheet" Target="worksheets/sheet5.xml" TargetMode="Internal"/><Relationship Id="rId6" Type="http://schemas.openxmlformats.org/officeDocument/2006/relationships/worksheet" Target="worksheets/sheet6.xml" TargetMode="Internal"/><Relationship Id="rId7" Type="http://schemas.openxmlformats.org/officeDocument/2006/relationships/theme" Target="theme/theme1.xml" TargetMode="Internal"/><Relationship Id="rId8" Type="http://schemas.openxmlformats.org/officeDocument/2006/relationships/styles" Target="styles.xml" TargetMode="Internal"/><Relationship Id="rId9" Type="http://schemas.openxmlformats.org/officeDocument/2006/relationships/sharedStrings" Target="sharedStrings.xml" TargetMode="Interna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TargetMode="Internal"/><Relationship Id="rId2" Type="http://schemas.openxmlformats.org/officeDocument/2006/relationships/drawing" Target="../drawings/drawing1.xml" TargetMode="Internal"/><Relationship Id="rId3" Type="http://schemas.openxmlformats.org/officeDocument/2006/relationships/vmlDrawing" Target="../drawings/vmlDrawing1.vml" TargetMode="Internal"/><Relationship Id="rId4" Type="http://schemas.openxmlformats.org/officeDocument/2006/relationships/comments" Target="../comments1.xml" TargetMode="In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TargetMode="Internal"/><Relationship Id="rId10" Type="http://schemas.openxmlformats.org/officeDocument/2006/relationships/ctrlProp" Target="../ctrlProps/ctrlProp7.xml" TargetMode="Internal"/><Relationship Id="rId11" Type="http://schemas.openxmlformats.org/officeDocument/2006/relationships/ctrlProp" Target="../ctrlProps/ctrlProp8.xml" TargetMode="Internal"/><Relationship Id="rId12" Type="http://schemas.openxmlformats.org/officeDocument/2006/relationships/ctrlProp" Target="../ctrlProps/ctrlProp9.xml" TargetMode="Internal"/><Relationship Id="rId13" Type="http://schemas.openxmlformats.org/officeDocument/2006/relationships/ctrlProp" Target="../ctrlProps/ctrlProp10.xml" TargetMode="Internal"/><Relationship Id="rId14" Type="http://schemas.openxmlformats.org/officeDocument/2006/relationships/ctrlProp" Target="../ctrlProps/ctrlProp11.xml" TargetMode="Internal"/><Relationship Id="rId15" Type="http://schemas.openxmlformats.org/officeDocument/2006/relationships/comments" Target="../comments2.xml" TargetMode="Internal"/><Relationship Id="rId2" Type="http://schemas.openxmlformats.org/officeDocument/2006/relationships/drawing" Target="../drawings/drawing2.xml" TargetMode="Internal"/><Relationship Id="rId3" Type="http://schemas.openxmlformats.org/officeDocument/2006/relationships/vmlDrawing" Target="../drawings/vmlDrawing2.vml" TargetMode="Internal"/><Relationship Id="rId4" Type="http://schemas.openxmlformats.org/officeDocument/2006/relationships/ctrlProp" Target="../ctrlProps/ctrlProp1.xml" TargetMode="Internal"/><Relationship Id="rId5" Type="http://schemas.openxmlformats.org/officeDocument/2006/relationships/ctrlProp" Target="../ctrlProps/ctrlProp2.xml" TargetMode="Internal"/><Relationship Id="rId6" Type="http://schemas.openxmlformats.org/officeDocument/2006/relationships/ctrlProp" Target="../ctrlProps/ctrlProp3.xml" TargetMode="Internal"/><Relationship Id="rId7" Type="http://schemas.openxmlformats.org/officeDocument/2006/relationships/ctrlProp" Target="../ctrlProps/ctrlProp4.xml" TargetMode="Internal"/><Relationship Id="rId8" Type="http://schemas.openxmlformats.org/officeDocument/2006/relationships/ctrlProp" Target="../ctrlProps/ctrlProp5.xml" TargetMode="Internal"/><Relationship Id="rId9" Type="http://schemas.openxmlformats.org/officeDocument/2006/relationships/ctrlProp" Target="../ctrlProps/ctrlProp6.xml" TargetMode="In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 TargetMode="Internal"/><Relationship Id="rId2" Type="http://schemas.openxmlformats.org/officeDocument/2006/relationships/drawing" Target="../drawings/drawing3.xml" TargetMode="Internal"/><Relationship Id="rId3" Type="http://schemas.openxmlformats.org/officeDocument/2006/relationships/vmlDrawing" Target="../drawings/vmlDrawing3.vml" TargetMode="Internal"/><Relationship Id="rId4" Type="http://schemas.openxmlformats.org/officeDocument/2006/relationships/comments" Target="../comments3.xml" TargetMode="In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 TargetMode="Internal"/><Relationship Id="rId2" Type="http://schemas.openxmlformats.org/officeDocument/2006/relationships/drawing" Target="../drawings/drawing4.xml" TargetMode="Internal"/><Relationship Id="rId3" Type="http://schemas.openxmlformats.org/officeDocument/2006/relationships/vmlDrawing" Target="../drawings/vmlDrawing4.vml" TargetMode="Internal"/><Relationship Id="rId4" Type="http://schemas.openxmlformats.org/officeDocument/2006/relationships/comments" Target="../comments4.xml" TargetMode="In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TargetMode="Internal"/><Relationship Id="rId2" Type="http://schemas.openxmlformats.org/officeDocument/2006/relationships/drawing" Target="../drawings/drawing5.xml" TargetMode="In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TargetMode="Internal"/></Relationships>
</file>

<file path=xl/worksheets/sheet1.xml><?xml version="1.0" encoding="utf-8"?>
<worksheet xmlns="http://schemas.openxmlformats.org/spreadsheetml/2006/main"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sheetViews>
    <sheetView showGridLines="0" topLeftCell="A30" zoomScale="80" workbookViewId="0" view="pageBreakPreview" zoomScaleNormal="67" zoomScaleSheetLayoutView="80">
      <selection pane="topLeft" activeCell="C11" sqref="C11"/>
    </sheetView>
  </sheetViews>
  <sheetFormatPr baseColWidth="8" defaultColWidth="9" defaultRowHeight="20"/>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ht="43.9" customHeight="1" r="1" spans="1:41" s="239" customForma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ht="28.9" customHeight="1" r="2" spans="1:41" s="239" customForma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ht="19.15" customHeight="1" r="3" spans="1:41" s="487" customForma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ht="40.9" customHeight="1" r="4" spans="1:41" s="239" customForma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ht="20.1" customHeight="1" r="5" spans="1:4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ht="20.1" customHeight="1" r="6" spans="1:4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ht="19.9" customHeight="1" r="7" spans="1:4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ht="16.9" customHeight="1" r="8" spans="1:4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ht="24" customHeight="1" r="9" spans="1:4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ht="18.6" customHeight="1" r="10" spans="1:41" s="261" customFormat="1">
      <c r="A10" s="261" t="s">
        <v>6</v>
      </c>
      <c r="B10" s="488"/>
      <c r="AE10" s="488"/>
      <c r="AF10" s="488"/>
    </row>
    <row ht="19.9" customHeight="1" r="11" spans="1:41">
      <c r="A11" s="261" t="s">
        <v>7</v>
      </c>
      <c r="B11" s="490"/>
      <c r="C11" s="687"/>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ht="13.15" customHeight="1" r="12" spans="1:4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ht="20.1" customHeight="1" r="13" spans="1:41" s="239" customForma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ht="15.6" customHeight="1" r="14" spans="1:41" s="239" customForma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ht="20.1" customHeight="1" r="15" spans="1:4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ht="20.1" customHeight="1" r="16" spans="1:4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ht="20.1" customHeight="1" r="17" spans="1:4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ht="44.1" customHeight="1" r="18" spans="1:4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ht="38.25" customHeight="1" r="19" spans="1:4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ht="30" customHeight="1" r="20" spans="1:4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ht="19.5" customHeight="1" r="21" spans="1:4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ht="20.1" customHeight="1" r="22" spans="1:4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ht="20.1" customHeight="1" r="23" spans="1:4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ht="20.1" customHeight="1" r="24" spans="1:4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ht="20.1" customHeight="1" r="25" spans="1:4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ht="20.1" customHeight="1" r="26" spans="1:4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ht="13.9" customHeight="1" r="27" spans="1:4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ht="20.1" customHeight="1" r="28" spans="1:41" s="239" customForma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ht="20.1" customHeight="1" r="29" spans="1:41" s="239" customForma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ht="107.45" customHeight="1" r="30" spans="1:41" s="239" customForma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ht="23.45" customHeight="1" r="31" spans="1:41" s="239" customForma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ht="17.45" customHeight="1" r="32" spans="1:41" s="239" customForma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ht="18" r="33" spans="1:43" s="239" customFormat="1">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0</v>
      </c>
      <c r="U33" s="702"/>
      <c r="V33" s="477" t="s">
        <v>33</v>
      </c>
      <c r="W33" s="231" t="s">
        <v>2516</v>
      </c>
      <c r="Y33" s="238"/>
      <c r="Z33" s="238"/>
      <c r="AA33" s="238"/>
      <c r="AB33" s="238"/>
      <c r="AC33" s="238"/>
      <c r="AD33" s="238"/>
      <c r="AE33" s="238"/>
      <c r="AF33" s="238"/>
      <c r="AG33" s="238"/>
    </row>
    <row ht="18" r="34" spans="1:43" s="239" customFormat="1">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0</v>
      </c>
      <c r="U34" s="702"/>
      <c r="V34" s="477" t="s">
        <v>33</v>
      </c>
      <c r="W34" s="232" t="s">
        <v>2516</v>
      </c>
      <c r="Y34" s="238"/>
      <c r="Z34" s="238"/>
      <c r="AA34" s="238"/>
      <c r="AB34" s="238"/>
      <c r="AC34" s="238"/>
      <c r="AD34" s="238"/>
      <c r="AE34" s="238"/>
      <c r="AF34" s="238"/>
      <c r="AG34" s="238"/>
    </row>
    <row ht="18" r="35" spans="1:43" s="239" customFormat="1">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0</v>
      </c>
      <c r="U35" s="702"/>
      <c r="V35" s="477" t="s">
        <v>33</v>
      </c>
      <c r="W35" s="232" t="s">
        <v>2516</v>
      </c>
      <c r="Y35" s="238"/>
      <c r="Z35" s="238"/>
      <c r="AA35" s="238"/>
      <c r="AB35" s="238"/>
      <c r="AC35" s="238"/>
      <c r="AD35" s="238"/>
      <c r="AE35" s="238"/>
      <c r="AF35" s="238"/>
      <c r="AG35" s="238"/>
    </row>
    <row ht="18.75" r="36" spans="1:43" s="239" customFormat="1"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ht="18" r="37" spans="1:43" s="239" customFormat="1">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ht="25.9" customHeight="1" r="38" spans="1:43" s="239" customForma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ht="47.45" customHeight="1" r="39" spans="1:43" s="239" customForma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ht="45" customHeight="1" r="40" spans="1:43">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ht="45" customHeight="1" r="41" spans="1:43">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ht="49.9" customHeight="1" r="42" spans="1:43">
      <c r="A42" s="650">
        <f>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AD42-AE42</f>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ht="49.9" customHeight="1" r="43" spans="1:43">
      <c r="A43" s="650">
        <f>A42+1</f>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ht="49.9" customHeight="1" r="44" spans="1:43">
      <c r="A44" s="650">
        <f>A43+1</f>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AD44-AE44</f>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ht="49.9" customHeight="1" r="45" spans="1:43">
      <c r="A45" s="650">
        <f>A44+1</f>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AD45-AE45</f>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ht="49.9" customHeight="1" r="46" spans="1:43">
      <c r="A46" s="650">
        <f>A45+1</f>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AD46-AE46</f>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ht="49.9" customHeight="1" r="47" spans="1:43">
      <c r="A47" s="650">
        <f>A46+1</f>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AD47-AE47</f>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ht="49.9" customHeight="1" r="48" spans="1:43">
      <c r="A48" s="650">
        <f>A47+1</f>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AD48-AE48</f>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ht="49.9" customHeight="1" r="49" spans="1:43">
      <c r="A49" s="650">
        <f>A48+1</f>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AD49-AE49</f>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ht="49.9" customHeight="1" r="50" spans="1:43">
      <c r="A50" s="650">
        <f>A49+1</f>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AD50-AE50</f>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ht="49.9" customHeight="1" r="51" spans="1:43">
      <c r="A51" s="650">
        <f>A50+1</f>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AD51-AE51</f>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ht="49.9" customHeight="1" r="52" spans="1:43">
      <c r="A52" s="650">
        <f>A51+1</f>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AD52-AE52</f>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ht="49.9" customHeight="1" r="53" spans="1:43">
      <c r="A53" s="650">
        <f>A52+1</f>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AD53-AE53</f>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ht="49.9" customHeight="1" r="54" spans="1:43">
      <c r="A54" s="650">
        <f>A53+1</f>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AD54-AE54</f>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ht="49.9" customHeight="1" r="55" spans="1:43">
      <c r="A55" s="650">
        <f>A54+1</f>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AD55-AE55</f>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ht="49.9" customHeight="1" r="56" spans="1:43">
      <c r="A56" s="650">
        <f>A55+1</f>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AD56-AE56</f>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ht="49.9" customHeight="1" r="57" spans="1:43">
      <c r="A57" s="650">
        <f>A56+1</f>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AD57-AE57</f>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ht="49.9" customHeight="1" r="58" spans="1:43">
      <c r="A58" s="650">
        <f>A57+1</f>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AD58-AE58</f>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ht="49.9" customHeight="1" r="59" spans="1:43">
      <c r="A59" s="650">
        <f>A58+1</f>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AD59-AE59</f>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ht="49.9" customHeight="1" r="60" spans="1:43">
      <c r="A60" s="650">
        <f>A59+1</f>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AD60-AE60</f>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ht="49.9" customHeight="1" r="61" spans="1:43">
      <c r="A61" s="650">
        <f>A60+1</f>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AD61-AE61</f>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ht="49.9" customHeight="1" r="62" spans="1:43">
      <c r="A62" s="650">
        <f>A61+1</f>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AD62-AE62</f>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ht="49.9" customHeight="1" r="63" spans="1:43">
      <c r="A63" s="650">
        <f>A62+1</f>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AD63-AE63</f>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ht="49.9" customHeight="1" r="64" spans="1:43">
      <c r="A64" s="650">
        <f>A63+1</f>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AD64-AE64</f>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ht="49.9" customHeight="1" r="65" spans="1:43">
      <c r="A65" s="650">
        <f>A64+1</f>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AD65-AE65</f>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ht="49.9" customHeight="1" r="66" spans="1:43">
      <c r="A66" s="650">
        <f>A65+1</f>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AD66-AE66</f>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ht="49.9" customHeight="1" r="67" spans="1:43">
      <c r="A67" s="650">
        <f>A66+1</f>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AD67-AE67</f>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ht="49.9" customHeight="1" r="68" spans="1:43">
      <c r="A68" s="650">
        <f>A67+1</f>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AD68-AE68</f>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ht="49.9" customHeight="1" r="69" spans="1:43">
      <c r="A69" s="650">
        <f>A68+1</f>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AD69-AE69</f>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ht="49.9" customHeight="1" r="70" spans="1:43">
      <c r="A70" s="650">
        <f>A69+1</f>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AD70-AE70</f>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ht="49.9" customHeight="1" r="71" spans="1:43">
      <c r="A71" s="650">
        <f>A70+1</f>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AD71-AE71</f>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ht="49.9" customHeight="1" r="72" spans="1:43">
      <c r="A72" s="650">
        <f>A71+1</f>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AD72-AE72</f>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ht="49.9" customHeight="1" r="73" spans="1:43">
      <c r="A73" s="650">
        <f>A72+1</f>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AD73-AE73</f>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ht="49.9" customHeight="1" r="74" spans="1:43">
      <c r="A74" s="650">
        <f>A73+1</f>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AD74-AE74</f>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ht="49.9" customHeight="1" r="75" spans="1:43">
      <c r="A75" s="650">
        <f>A74+1</f>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AD75-AE75</f>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ht="49.9" customHeight="1" r="76" spans="1:43">
      <c r="A76" s="650">
        <f>A75+1</f>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AD76-AE76</f>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ht="49.9" customHeight="1" r="77" spans="1:43">
      <c r="A77" s="650">
        <f>A76+1</f>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AD77-AE77</f>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ht="49.9" customHeight="1" r="78" spans="1:43">
      <c r="A78" s="650">
        <f>A77+1</f>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AD78-AE78</f>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ht="49.9" customHeight="1" r="79" spans="1:43">
      <c r="A79" s="650">
        <f>A78+1</f>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AD79-AE79</f>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ht="49.9" customHeight="1" r="80" spans="1:43">
      <c r="A80" s="650">
        <f>A79+1</f>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AD80-AE80</f>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ht="49.9" customHeight="1" r="81" spans="1:43">
      <c r="A81" s="650">
        <f>A80+1</f>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AD81-AE81</f>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ht="49.9" customHeight="1" r="82" spans="1:43">
      <c r="A82" s="650">
        <f>A81+1</f>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AD82-AE82</f>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ht="49.9" customHeight="1" r="83" spans="1:43">
      <c r="A83" s="650">
        <f>A82+1</f>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AD83-AE83</f>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ht="49.9" customHeight="1" r="84" spans="1:43">
      <c r="A84" s="650">
        <f>A83+1</f>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AD84-AE84</f>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ht="49.9" customHeight="1" r="85" spans="1:43">
      <c r="A85" s="650">
        <f>A84+1</f>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AD85-AE85</f>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ht="49.9" customHeight="1" r="86" spans="1:43">
      <c r="A86" s="650">
        <f>A85+1</f>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AD86-AE86</f>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ht="49.9" customHeight="1" r="87" spans="1:43">
      <c r="A87" s="650">
        <f>A86+1</f>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AD87-AE87</f>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ht="49.9" customHeight="1" r="88" spans="1:43">
      <c r="A88" s="650">
        <f>A87+1</f>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AD88-AE88</f>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ht="49.9" customHeight="1" r="89" spans="1:43">
      <c r="A89" s="650">
        <f>A88+1</f>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AD89-AE89</f>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ht="49.9" customHeight="1" r="90" spans="1:43">
      <c r="A90" s="650">
        <f>A89+1</f>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AD90-AE90</f>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ht="49.9" customHeight="1" r="91" spans="1:43">
      <c r="A91" s="650">
        <f>A90+1</f>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AD91-AE91</f>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ht="49.9" customHeight="1" r="92" spans="1:43">
      <c r="A92" s="650">
        <f>A91+1</f>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AD92-AE92</f>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ht="49.9" customHeight="1" r="93" spans="1:43">
      <c r="A93" s="650">
        <f>A92+1</f>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AD93-AE93</f>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ht="49.9" customHeight="1" r="94" spans="1:43">
      <c r="A94" s="650">
        <f>A93+1</f>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AD94-AE94</f>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ht="49.9" customHeight="1" r="95" spans="1:43">
      <c r="A95" s="650">
        <f>A94+1</f>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AD95-AE95</f>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ht="49.9" customHeight="1" r="96" spans="1:43">
      <c r="A96" s="650">
        <f>A95+1</f>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AD96-AE96</f>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ht="49.9" customHeight="1" r="97" spans="1:43">
      <c r="A97" s="650">
        <f>A96+1</f>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AD97-AE97</f>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ht="49.9" customHeight="1" r="98" spans="1:43">
      <c r="A98" s="650">
        <f>A97+1</f>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AD98-AE98</f>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ht="49.9" customHeight="1" r="99" spans="1:43">
      <c r="A99" s="650">
        <f>A98+1</f>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AD99-AE99</f>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ht="49.9" customHeight="1" r="100" spans="1:43">
      <c r="A100" s="650">
        <f>A99+1</f>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AD100-AE100</f>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ht="49.9" customHeight="1" r="101" spans="1:43">
      <c r="A101" s="650">
        <f>A100+1</f>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AD101-AE101</f>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ht="49.9" customHeight="1" r="102" spans="1:43">
      <c r="A102" s="650">
        <f>A101+1</f>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AD102-AE102</f>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ht="49.9" customHeight="1" r="103" spans="1:43">
      <c r="A103" s="650">
        <f>A102+1</f>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AD103-AE103</f>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ht="49.9" customHeight="1" r="104" spans="1:43">
      <c r="A104" s="650">
        <f>A103+1</f>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AD104-AE104</f>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ht="49.9" customHeight="1" r="105" spans="1:43">
      <c r="A105" s="650">
        <f>A104+1</f>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AD105-AE105</f>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ht="49.9" customHeight="1" r="106" spans="1:43">
      <c r="A106" s="650">
        <f>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ht="49.9" customHeight="1" r="107" spans="1:43">
      <c r="A107" s="650">
        <f>A106+1</f>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AD107-AE107</f>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ht="49.9" customHeight="1" r="108" spans="1:43">
      <c r="A108" s="650">
        <f>A107+1</f>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AD108-AE108</f>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ht="49.9" customHeight="1" r="109" spans="1:43">
      <c r="A109" s="650">
        <f>A108+1</f>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AD109-AE109</f>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ht="49.9" customHeight="1" r="110" spans="1:43">
      <c r="A110" s="650">
        <f>A109+1</f>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AD110-AE110</f>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ht="49.9" customHeight="1" r="111" spans="1:43">
      <c r="A111" s="650">
        <f>A110+1</f>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AD111-AE111</f>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ht="49.9" customHeight="1" r="112" spans="1:43">
      <c r="A112" s="650">
        <f>A111+1</f>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AD112-AE112</f>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ht="49.9" customHeight="1" r="113" spans="1:43">
      <c r="A113" s="650">
        <f>A112+1</f>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AD113-AE113</f>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ht="49.9" customHeight="1" r="114" spans="1:43">
      <c r="A114" s="650">
        <f>A113+1</f>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AD114-AE114</f>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ht="49.9" customHeight="1" r="115" spans="1:43">
      <c r="A115" s="650">
        <f>A114+1</f>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AD115-AE115</f>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ht="49.9" customHeight="1" r="116" spans="1:43">
      <c r="A116" s="650">
        <f>A115+1</f>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AD116-AE116</f>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ht="49.9" customHeight="1" r="117" spans="1:43">
      <c r="A117" s="650">
        <f>A116+1</f>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AD117-AE117</f>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ht="49.9" customHeight="1" r="118" spans="1:43">
      <c r="A118" s="650">
        <f>A117+1</f>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AD118-AE118</f>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ht="49.9" customHeight="1" r="119" spans="1:43">
      <c r="A119" s="650">
        <f>A118+1</f>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AD119-AE119</f>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ht="49.9" customHeight="1" r="120" spans="1:43">
      <c r="A120" s="650">
        <f>A119+1</f>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AD120-AE120</f>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ht="49.9" customHeight="1" r="121" spans="1:43">
      <c r="A121" s="650">
        <f>A120+1</f>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AD121-AE121</f>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ht="49.9" customHeight="1" r="122" spans="1:43">
      <c r="A122" s="650">
        <f>A121+1</f>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AD122-AE122</f>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ht="49.9" customHeight="1" r="123" spans="1:43">
      <c r="A123" s="650">
        <f>A122+1</f>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AD123-AE123</f>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ht="49.9" customHeight="1" r="124" spans="1:43">
      <c r="A124" s="650">
        <f>A123+1</f>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AD124-AE124</f>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ht="49.9" customHeight="1" r="125" spans="1:43">
      <c r="A125" s="650">
        <f>A124+1</f>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AD125-AE125</f>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ht="49.9" customHeight="1" r="126" spans="1:43">
      <c r="A126" s="650">
        <f>A125+1</f>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AD126-AE126</f>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ht="49.9" customHeight="1" r="127" spans="1:43">
      <c r="A127" s="650">
        <f>A126+1</f>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AD127-AE127</f>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ht="49.9" customHeight="1" r="128" spans="1:43">
      <c r="A128" s="650">
        <f>A127+1</f>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AD128-AE128</f>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ht="49.9" customHeight="1" r="129" spans="1:43">
      <c r="A129" s="650">
        <f>A128+1</f>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AD129-AE129</f>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ht="49.9" customHeight="1" r="130" spans="1:43">
      <c r="A130" s="650">
        <f>A129+1</f>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AD130-AE130</f>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ht="49.9" customHeight="1" r="131" spans="1:43">
      <c r="A131" s="650">
        <f>A130+1</f>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AD131-AE131</f>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ht="49.9" customHeight="1" r="132" spans="1:43">
      <c r="A132" s="650">
        <f>A131+1</f>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AD132-AE132</f>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ht="49.9" customHeight="1" r="133" spans="1:43">
      <c r="A133" s="650">
        <f>A132+1</f>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AD133-AE133</f>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ht="49.9" customHeight="1" r="134" spans="1:43">
      <c r="A134" s="650">
        <f>A133+1</f>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AD134-AE134</f>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ht="49.9" customHeight="1" r="135" spans="1:43">
      <c r="A135" s="650">
        <f>A134+1</f>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AD135-AE135</f>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ht="49.9" customHeight="1" r="136" spans="1:43">
      <c r="A136" s="650">
        <f>A135+1</f>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AD136-AE136</f>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ht="49.9" customHeight="1" r="137" spans="1:43">
      <c r="A137" s="650">
        <f>A136+1</f>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AD137-AE137</f>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ht="49.9" customHeight="1" r="138" spans="1:43">
      <c r="A138" s="650">
        <f>A137+1</f>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AD138-AE138</f>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ht="49.9" customHeight="1" r="139" spans="1:43">
      <c r="A139" s="650">
        <f>A138+1</f>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AD139-AE139</f>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sheet="1" formatCells="0" insertRows="0" deleteRows="0" sort="0" autoFilter="0" algorithmName="SHA-512" hashValue="bPRiae9HV3M5/HXXc6nG/s7vvUUeytjZERYn794/OnNtEdDCjhBKK7WUA7YcmvrYlbvZZH1zRJJC4pD+eSdVHw==" saltValue="ZAulbm0Hw1Eqp9JWtb+q7Q==" spinCount="10000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count="4" xWindow="495" yWindow="386">
    <dataValidation type="textLength"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xmlns:xr="http://schemas.microsoft.com/office/spreadsheetml/2014/revision" xmlns:xr2="http://schemas.microsoft.com/office/spreadsheetml/2015/revision2" xmlns:xr3="http://schemas.microsoft.com/office/spreadsheetml/2016/revision3" mc:Ignorable="x14ac xr xr2 xr3" xr:uid="{A31E32C2-434E-4E9F-9ED6-7D2EA2275294}">
  <sheetViews>
    <sheetView zoomScale="86" workbookViewId="0" tabSelected="1" view="pageBreakPreview" zoomScaleNormal="120" zoomScalePageLayoutView="64" zoomScaleSheetLayoutView="86">
      <selection pane="topLeft" activeCell="T27" sqref="T27"/>
    </sheetView>
  </sheetViews>
  <sheetFormatPr baseColWidth="8" defaultColWidth="2.5" defaultRowHeight="13"/>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ht="18.75" customHeight="1" r="1" spans="1:5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
      </c>
      <c r="AG1" s="775"/>
      <c r="AH1" s="775"/>
      <c r="AI1" s="775"/>
      <c r="AJ1" s="775"/>
      <c r="AK1" s="776"/>
      <c r="AL1" s="15"/>
      <c r="AM1" s="15"/>
      <c r="AN1" s="15"/>
      <c r="AO1" s="15"/>
      <c r="AP1" s="15"/>
      <c r="AQ1" s="15"/>
      <c r="AR1" s="15"/>
      <c r="AS1" s="15"/>
      <c r="AT1" s="15"/>
      <c r="AU1" s="15"/>
      <c r="AV1" s="15"/>
      <c r="AW1" s="15"/>
      <c r="AX1" s="15"/>
      <c r="AY1" s="15"/>
    </row>
    <row ht="4.15" customHeight="1" r="2" spans="1:5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ht="18.6" customHeight="1" r="3" spans="1:5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ht="19.5" customHeight="1" r="4" spans="1:5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ht="13.5" customHeight="1" r="5" spans="1:51" s="12" customForma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ht="25.5" customHeight="1" r="6" spans="1:51" s="12" customForma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ht="12.75" customHeight="1" r="7" spans="1:51" s="12" customForma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ht="16.5" customHeight="1" r="8" spans="1:51" s="12" customForma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ht="16.5" customHeight="1" r="9" spans="1:51" s="12" customForma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ht="13.5" customHeight="1" r="10" spans="1:51" s="12" customForma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ht="22.5" customHeight="1" r="11" spans="1:51" s="12" customForma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ht="18.75" customHeight="1" r="12" spans="1:51" s="12" customForma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ht="7.5" customHeight="1" r="13" spans="1:5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ht="21.6" customHeight="1" r="14" spans="1:5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ht="18.75" customHeight="1" r="15" spans="1:5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ht="26.25" customHeight="1" r="16" spans="1:5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ht="38.45" customHeight="1" r="17" spans="1:60"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ht="6" customHeight="1" r="18" spans="1:60">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ht="16.5" customHeight="1" r="19" spans="1:60">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ht="25.15" customHeight="1" r="20" spans="1:60">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ht="6" customHeight="1" r="21" spans="1:60">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ht="21" customHeight="1" r="22" spans="1:60">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ht="19.15" customHeight="1" r="23" spans="1:60"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ht="18" customHeight="1" r="24" spans="1:60"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e">
        <f>IF(H6="", "", IF(AND('別紙様式2-2（個票（４、５月））'!AC9:AC9="○",'別紙様式2-3（個票（６月以降））'!AC9:AC9="○"), "○", "×"))</f>
        <v>#REF!</v>
      </c>
      <c r="AL24" s="268"/>
      <c r="AM24" s="15"/>
      <c r="AN24" s="15"/>
      <c r="AO24" s="15"/>
      <c r="AP24" s="15"/>
      <c r="AQ24" s="15"/>
      <c r="AR24" s="268"/>
      <c r="AS24" s="15"/>
      <c r="AT24" s="15"/>
      <c r="AU24" s="15"/>
      <c r="AV24" s="15"/>
      <c r="AW24" s="15"/>
      <c r="AX24" s="15"/>
    </row>
    <row ht="18" customHeight="1" r="25" spans="1:60"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ht="28.5" customHeight="1" r="26" spans="1:60"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ht="3.75" customHeight="1" r="27" spans="1:60">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ht="13.9" customHeight="1" r="29" spans="1:60">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ht="12.6" customHeight="1" r="30" spans="1:60">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ht="23.45" customHeight="1" r="31" spans="1:60" s="16" customForma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ht="18" customHeight="1" r="32" spans="1:60" s="12" customForma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2</v>
      </c>
      <c r="BF32" s="733"/>
      <c r="BG32" s="733"/>
      <c r="BH32" s="733"/>
    </row>
    <row ht="33" customHeight="1" r="33" spans="1:60" s="12" customForma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ht="6" customHeight="1" r="34" spans="1:60" s="12" customForma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ht="19.9" customHeight="1" r="35" spans="1:60" s="12" customForma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ht="18" customHeight="1" r="36" spans="1:60" s="12" customForma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0</v>
      </c>
      <c r="BF36" s="733"/>
      <c r="BG36" s="733"/>
      <c r="BH36" s="733"/>
    </row>
    <row ht="30.6" customHeight="1" r="37" spans="1:60" s="12" customForma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ht="6" customHeight="1" r="38" spans="1:60" s="12" customForma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ht="23.45" customHeight="1" r="39" spans="1:60" s="12" customForma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ht="18" customHeight="1" r="40" spans="1:60"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0</v>
      </c>
      <c r="BF40" s="733"/>
      <c r="BG40" s="733"/>
      <c r="BH40" s="733"/>
    </row>
    <row ht="30.6" customHeight="1" r="41" spans="1:60"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ht="6" customHeight="1" r="42" spans="1:60"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ht="17.45" customHeight="1" r="43" spans="1:60"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ht="15.6" customHeight="1" r="44" spans="1:60"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ht="19.9" customHeight="1" r="45" spans="1:60" s="12" customForma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ht="19.9" customHeight="1" r="46" spans="1:60" s="12" customForma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ht="19.9" customHeight="1" r="47" spans="1:60" s="12" customForma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ht="19.9" customHeight="1" r="48" spans="1:60" s="12" customForma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ht="4.9" customHeight="1" r="49" spans="1:60" s="12" customForma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ht="23.45" customHeight="1" r="50" spans="1:60"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ht="18" customHeight="1" r="51" spans="1:60"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0</v>
      </c>
      <c r="BF51" s="735"/>
      <c r="BG51" s="735"/>
      <c r="BH51" s="735"/>
    </row>
    <row ht="6" customHeight="1" r="52" spans="1:60">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ht="23.45" customHeight="1" r="53" spans="1:60" s="12" customForma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ht="19.5" customHeight="1" r="54" spans="1:60" s="16" customForma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ht="31.5" customHeight="1" r="55" spans="1:60" s="16" customForma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ht="19.5" customHeight="1" r="56" spans="1:60" s="16" customForma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v>
      </c>
      <c r="AL56" s="242"/>
      <c r="AM56" s="320"/>
      <c r="AN56" s="320"/>
      <c r="AO56" s="320"/>
      <c r="AP56" s="320"/>
      <c r="AQ56" s="320"/>
      <c r="AR56" s="320"/>
      <c r="AS56" s="320"/>
      <c r="AT56" s="320"/>
      <c r="AU56" s="320"/>
      <c r="AV56" s="320"/>
      <c r="AW56" s="320"/>
      <c r="AX56" s="320"/>
      <c r="AY56" s="320"/>
    </row>
    <row ht="7.9" customHeight="1" r="57" spans="1:60" s="16" customForma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ht="21" customHeight="1" r="58" spans="1:60"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ht="51" customHeight="1" r="59" spans="1:60">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ht="7.9" customHeight="1" r="60" spans="1:60"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ht="21" customHeight="1" r="61" spans="1:60"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ht="59.45" customHeight="1" r="62" spans="1:60">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ht="7.9" customHeight="1" r="63" spans="1:60">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ht="19.9" customHeight="1" r="64" spans="1:60"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ht="15.6" customHeight="1" r="65" spans="1:54">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ht="15" customHeight="1" r="66" spans="1:54"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ht="24.6" customHeight="1" r="67" spans="1:54">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ht="15" customHeight="1" r="68" spans="1:54"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ht="39.6" customHeight="1" r="69" spans="1:54">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ht="15" customHeight="1" r="70" spans="1:54"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ht="15" customHeight="1" r="71" spans="1:54">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ht="15" customHeight="1" r="72" spans="1:54"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ht="15" customHeight="1" r="73" spans="1:54">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ht="28.15" customHeight="1" r="74" spans="1:54"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ht="45.6" customHeight="1" r="75" spans="1:54">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ht="27" customHeight="1" r="76" spans="1:54"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ht="15" customHeight="1" r="77" spans="1:54">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ht="32.45" customHeight="1" r="78" spans="1:54"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ht="28.15" customHeight="1" r="79" spans="1:54">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ht="15" customHeight="1" r="80" spans="1:54"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ht="28.15" customHeight="1" r="81" spans="1:53"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ht="15" customHeight="1" r="82" spans="1:53"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ht="26.45" customHeight="1" r="83" spans="1:53">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ht="15" customHeight="1" r="84" spans="1:53"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ht="27.6" customHeight="1" r="85" spans="1:53">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ht="28.15" customHeight="1" r="86" spans="1:53">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ht="46.9" customHeight="1" r="87" spans="1:53">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ht="42.6" customHeight="1" r="88" spans="1:53">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ht="28.15" customHeight="1" r="89" spans="1:53"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ht="24" customHeight="1" r="90" spans="1:53">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ht="15" customHeight="1" r="91" spans="1:53"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ht="15" customHeight="1" r="92" spans="1:53">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ht="15" customHeight="1" r="93" spans="1:53"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ht="6" customHeight="1" r="94" spans="1:53">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ht="17.45" customHeight="1" r="95" spans="1:53" s="12" customForma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ht="18.6" customHeight="1" r="96" spans="1:53" s="97" customForma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ht="29.25" customHeight="1" r="97" spans="1:56" s="96" customForma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ht="29.25" customHeight="1" r="98" spans="1:56" s="96" customForma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ht="6" customHeight="1" r="99" spans="1:56" s="96" customForma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ht="19.9" customHeight="1" r="100" spans="1:56" s="16" customForma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ht="27.6" customHeight="1" r="101" spans="1:56"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ht="111" customHeight="1" r="102" spans="1:56"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ht="7.15" customHeight="1" r="103" spans="1:56" s="12" customForma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ht="19.15" customHeight="1" r="104" spans="1:56" s="12" customForma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ht="16.5" customHeight="1" r="105" spans="1:56"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ht="39.6" customHeight="1" r="106" spans="1:56" s="12" customForma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ht="48.75" customHeight="1" r="107" spans="1:56" s="12" customForma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ht="37.15" customHeight="1" r="108" spans="1:56" s="12" customForma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ht="36.6" customHeight="1" r="109" spans="1:56" s="12" customForma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ht="28.9" customHeight="1" r="110" spans="1:56" s="12" customForma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ht="22.15" customHeight="1" r="111" spans="1:56" s="12" customForma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ht="22.15" customHeight="1" r="112" spans="1:56" s="12" customForma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ht="25.5" customHeight="1" r="113" spans="1:53" s="12" customForma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ht="4.9" customHeight="1" r="114" spans="1:53" s="12" customForma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ht="12" customHeight="1" r="115" spans="1:53" s="12" customForma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ht="24.6" customHeight="1" r="116" spans="1:53" s="12" customForma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ht="5.45" customHeight="1" r="117" spans="1:53" s="12" customForma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ht="15.6" customHeight="1" r="118" spans="1:53" s="12" customForma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ht="4.15" customHeight="1" r="119" spans="1:53" s="12" customForma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ht="30" customHeight="1" r="120" spans="1:53" s="12" customForma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ht="3.6" customHeight="1" r="121" spans="1:53" s="12" customForma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ht="15" customHeight="1" r="122" spans="1:53" s="12" customForma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ht="14.45" customHeight="1" r="123" spans="1:53" s="12" customForma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ht="5.45" customHeight="1" r="124" spans="1:53"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ht="1.9" customHeight="1" r="125" spans="1:53">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ht="15.6" customHeight="1" r="126" spans="1:53">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ht="15" customHeight="1" r="127" spans="1:53" s="12" customForma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ht="12.75" customHeight="1" r="128" spans="1:53">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ht="4.15" customHeight="1" r="129" spans="1:38" s="98" customForma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ht="10.9" customHeight="1" r="130" spans="1:38">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ht="13.15" customHeight="1" r="133" spans="1:38">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ht="15" customHeight="1" r="134" spans="1:38" s="96" customForma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e">
        <f>IF(H6="", "",IF(AND(AK24="○", AB25="○"), "○", "×"))</f>
        <v>#REF!</v>
      </c>
      <c r="AL134" s="15"/>
    </row>
    <row ht="25.9" customHeight="1" r="135" spans="1:38" s="96" customForma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ht="24" customHeight="1" r="136" spans="1:38" s="96" customForma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ht="26.25" customHeight="1" r="137" spans="1:38" s="12" customForma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ht="18" customHeight="1" r="138" spans="1:38" s="12" customForma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ht="22.15" customHeight="1" r="139" spans="1:38" s="12" customForma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ht="15" customHeight="1" r="141" spans="1:38">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ht="16.9" customHeight="1" r="143" spans="1:38">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ht="13.15" customHeight="1" r="144" spans="1:38">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ht="13.15" customHeight="1" r="145" spans="1:38">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ht="4.5" customHeight="1" r="146" spans="1:38">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ht="22.9" customHeight="1" r="147" spans="1:38"/>
    <row ht="13.15" customHeight="1" r="148" spans="1:38"/>
    <row ht="13.15" customHeight="1" r="154" spans="1:38"/>
    <row ht="27.6" customHeight="1" r="156" spans="1:38"/>
    <row ht="27" customHeight="1" r="157" spans="1:38"/>
    <row ht="19.9" customHeight="1" r="158" spans="1:38"/>
    <row ht="18" customHeight="1" r="159" spans="1:38"/>
    <row ht="12.75" r="160" spans="1:38" s="13" customFormat="1"/>
    <row ht="12.75" r="161" s="13" customFormat="1"/>
    <row ht="24" customHeight="1" r="162" s="13" customFormat="1"/>
    <row ht="26.45" customHeight="1" r="163"/>
    <row ht="34.15" customHeight="1" r="164"/>
    <row ht="33.6" customHeight="1" r="165"/>
    <row ht="15.6" customHeight="1" r="166"/>
  </sheetData>
  <sheetProtection sheet="1" formatCells="0" formatColumns="0" formatRows="0" sort="0" autoFilter="0" algorithmName="SHA-512" hashValue="5RoChnI0pvIPWQrwEXp6e+0385W/EFatiDUAoEctlpcQxP3o2mB/Y8S+ZbgK7XZRARDS6qbf2dPVmU1aZFDTXw==" saltValue="4J3Nv8qg6k4wWA7cNWp4mA==" spinCount="10000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type="none" allowBlank="1" showInputMessage="1" showErrorMessage="1" sqref="B12 L12"/>
    <dataValidation type="none" allowBlank="1" showInputMessage="1" showErrorMessage="1" sqref="X124:X125 T123"/>
    <dataValidation type="whole" allowBlank="1" showInputMessage="1" showErrorMessage="1" error="8 or 9 " sqref="E122:F122">
      <formula1>8</formula1>
      <formula2>9</formula2>
    </dataValidation>
    <dataValidation type="whole" allowBlank="1" showInputMessage="1" showErrorMessage="1" sqref="H122:I122">
      <formula1>1</formula1>
      <formula2>12</formula2>
    </dataValidation>
    <dataValidation type="whole"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sheetViews>
    <sheetView topLeftCell="R1" zoomScale="66" workbookViewId="0" view="pageBreakPreview" zoomScaleNormal="42" zoomScalePageLayoutView="70" zoomScaleSheetLayoutView="66">
      <selection pane="topLeft" activeCell="AJ12" sqref="AJ12"/>
    </sheetView>
  </sheetViews>
  <sheetFormatPr baseColWidth="8" defaultColWidth="2.5" defaultRowHeight="17"/>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ht="29.25" customHeight="1" r="1" spans="1:68" s="516" customForma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ht="21" customHeight="1" r="2" spans="1:68" s="516" customForma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ht="27" customHeight="1" r="3" spans="1:68" s="516" customForma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ht="21" customHeight="1" r="4" spans="1:68" s="516" customForma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ht="35.25" customHeight="1" r="5" spans="1:68" s="516" customForma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ht="35.25" customHeight="1" r="6" spans="1:68" s="516" customForma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ht="35.25" customHeight="1" r="7" spans="1:68" s="516" customForma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0</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ht="35.25" customHeight="1" r="8" spans="1:68" s="516" customForma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ht="31.9" customHeight="1" r="9" spans="1:68" s="527" customForma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
      </c>
      <c r="AK9" s="526"/>
      <c r="AL9" s="526"/>
      <c r="AM9" s="517"/>
      <c r="AN9" s="517"/>
      <c r="BA9" s="528"/>
      <c r="BB9" s="528"/>
      <c r="BC9" s="644"/>
      <c r="BD9" s="528"/>
      <c r="BE9" s="528"/>
      <c r="BF9" s="528"/>
      <c r="BG9" s="528"/>
      <c r="BH9" s="632"/>
      <c r="BI9" s="529"/>
    </row>
    <row ht="53.25" customHeight="1" r="10" spans="1:68" s="516" customForma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ht="159.75" customHeight="1" r="11" spans="1:68" s="516" customForma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ht="109.9" customHeight="1" r="12" spans="1:68" s="516" customForma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
      </c>
      <c r="BC12" s="647" t="str">
        <f>IF(AND(COUNTIF(AE12:AH12,"*令和８年度特例要件を*")&gt;0,AJ12=""), "未入力","入力済")</f>
        <v>入力済</v>
      </c>
      <c r="BD12" s="547" t="str">
        <f>IF(BB12="AJ列に色付け","入力必要","")</f>
        <v/>
      </c>
      <c r="BE12" s="547" t="str">
        <f>G12</f>
        <v>東京都</v>
      </c>
      <c r="BF12" s="635">
        <f>IF(COUNTIF(BD:BD,"*入力必要*"),1,0)</f>
        <v>0</v>
      </c>
      <c r="BG12" s="635">
        <f>IF(COUNTIF(AH$12:AH$1048576,"*その他*"),1,0)</f>
        <v>0</v>
      </c>
      <c r="BH12" s="634" t="str">
        <f>VLOOKUP(K12,【参考】数式用!$A$2:$O$57,15,FALSE)</f>
        <v>その他</v>
      </c>
      <c r="BM12" s="548"/>
    </row>
    <row ht="109.9" customHeight="1" r="13" spans="1:68" s="549" customForma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0.09</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IF(AND(K13&lt;&gt;"",AN13="加算対象"),"N列に色付け","")</f>
        <v>N列に色付け</v>
      </c>
      <c r="AP13" s="546" t="str">
        <f>IF(AND(AC13&lt;&gt;0,AC13&lt;&gt;"",AN13="加算対象"),IF(AD13="○","入力済","未入力"),"")</f>
        <v>入力済</v>
      </c>
      <c r="AQ13" s="546" t="str">
        <f>IF(AND(N13&lt;&gt;"", AE13="",AN13="加算対象"), "未入力", "入力済")</f>
        <v>入力済</v>
      </c>
      <c r="AR13" s="547" t="str">
        <f>IF(AND(N13&lt;&gt;"", N13&lt;&gt;"処遇改善加算Ⅳ",AN13="加算対象"),"AF列に色付け","")</f>
        <v>AF列に色付け</v>
      </c>
      <c r="AS13" s="546" t="str">
        <f>IF(AND(N13&lt;&gt;"", N13&lt;&gt;"処遇改善加算Ⅳ", AF13=""), "未入力", "入力済")</f>
        <v>入力済</v>
      </c>
      <c r="AT13" s="546" t="str">
        <f>IF(OR(N13="処遇改善加算Ⅰ",N13="処遇改善加算Ⅱ"),"対象","")</f>
        <v>対象</v>
      </c>
      <c r="AU13" s="546">
        <f>IF(AND(AN13="加算対象",N13&lt;&gt;"処遇改善加算Ⅲ",N13&lt;&gt;"処遇改善加算Ⅳ", N13&lt;&gt;"", AT13&lt;&gt;"対象外"), 1,"")</f>
        <v>1</v>
      </c>
      <c r="AV13" s="547" t="str">
        <f>IF(AND(AU13=1, OR(AG13=0,AG13=""),AN13="加算対象"),"AH列に色付け","")</f>
        <v>AH列に色付け</v>
      </c>
      <c r="AW13" s="547" t="str">
        <f>IF(AND($AU13=1,$AV13="AH列に色付け",OR($AG13="",$AH13="")),"未入力",IF(AND($AU13=1,$AV13="",$AG13=""),"未入力","入力済"))</f>
        <v>入力済</v>
      </c>
      <c r="AX13" s="546" t="str">
        <f>IFERROR(VLOOKUP(K13,【参考】数式用!$AR$3:$AS$49,2, FALSE), "")</f>
        <v>地域密着型通所介護Ⅴ</v>
      </c>
      <c r="AY13" s="547" t="str">
        <f>IF(AND(AN13="加算対象",N13="処遇改善加算Ⅰ"),"AI列に色付け","")</f>
        <v/>
      </c>
      <c r="AZ13" s="547" t="str">
        <f>IF(AND(N13="処遇改善加算Ⅰ", AI13=""), "未入力","入力済")</f>
        <v>入力済</v>
      </c>
      <c r="BA13" s="546" t="str">
        <f>IFERROR(VLOOKUP(K13,【参考】数式用!$AX$3:$AY$56, 2, FALSE), "")</f>
        <v>地域密着型通所介護R8</v>
      </c>
      <c r="BB13" s="547" t="str">
        <f>IF(COUNTIF(AE13:AH13,"*令和８年度特例要件を*")&gt;0,"AJ列に色付け","")</f>
        <v/>
      </c>
      <c r="BC13" s="647" t="str">
        <f>IF(AND(COUNTIF(AE13:AH13,"*令和８年度特例要件を*")&gt;0,AJ13=""), "未入力","入力済")</f>
        <v>入力済</v>
      </c>
      <c r="BD13" s="547" t="str">
        <f>IF(BB13="AJ列に色付け","入力必要","")</f>
        <v/>
      </c>
      <c r="BE13" s="547" t="str">
        <f>G13</f>
        <v>東京都</v>
      </c>
      <c r="BF13" s="514"/>
      <c r="BG13" s="514"/>
      <c r="BH13" s="633" t="str">
        <f>VLOOKUP(K13,【参考】数式用!$A$2:$O$57,15,FALSE)</f>
        <v>その他</v>
      </c>
      <c r="BI13" s="514"/>
      <c r="BJ13" s="514"/>
      <c r="BK13" s="514"/>
      <c r="BL13" s="514"/>
      <c r="BM13" s="514"/>
      <c r="BN13" s="514"/>
      <c r="BO13" s="515"/>
      <c r="BP13" s="516"/>
    </row>
    <row ht="109.9" customHeight="1" r="14" spans="1:68" s="549" customForma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v>
      </c>
      <c r="P14" s="456" t="s">
        <v>180</v>
      </c>
      <c r="Q14" s="141">
        <v>8</v>
      </c>
      <c r="R14" s="457" t="s">
        <v>271</v>
      </c>
      <c r="S14" s="141">
        <v>4</v>
      </c>
      <c r="T14" s="457" t="s">
        <v>272</v>
      </c>
      <c r="U14" s="141">
        <v>8</v>
      </c>
      <c r="V14" s="457" t="s">
        <v>271</v>
      </c>
      <c r="W14" s="141">
        <v>5</v>
      </c>
      <c r="X14" s="457" t="s">
        <v>273</v>
      </c>
      <c r="Y14" s="457" t="s">
        <v>274</v>
      </c>
      <c r="Z14" s="457">
        <f>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IF(AND(N14&lt;&gt;"",OR(U14&lt;&gt;8,W14&lt;&gt;5)),"！算定期間の終わりが令和８年５月になっていません。令和８年６月以降については別シートに記載してください。",IF(AND(AN14="加算対象外",N14&lt;&gt;""),"このサービスは、令和８年４月・５月は処遇改善加算の対象ではありません。記入しないでください。",""))</f>
        <v/>
      </c>
      <c r="AL14" s="542" t="str">
        <f>IF(OR(N14="",AN14="加算対象外"),"",IF(OR(AND(COUNTIF(AP14,"未入力")&gt;0,AD14=""),AND(COUNTIF(AQ14,"未入力")&gt;0,AE14=""),AND(COUNTIF(AN14:BE14,"AF列に色付け")&gt;0,AF14=""),AND(COUNTIF(AN14:BE14,"AG列に色付け")&gt;0,OR(AG14="",AG14=0)),AND(COUNTIF(AN14:BE14,"AH列に色付け")&gt;0,AH14=""),AND(COUNTIF(AN14:BE14,"AI列に色付け")&gt;0,AI14=""),AND(COUNTIF(AN14:BE14,"AJ列に色付け")&gt;0,AJ14="")),"！記入が必要な欄（オレンジ色のセル）に空欄があります。空欄を埋めてください。",""))</f>
        <v/>
      </c>
      <c r="AM14" s="543"/>
      <c r="AN14" s="547" t="str">
        <f>IFERROR(VLOOKUP(K14,【参考】数式用!$A$2:$N$57,14,FALSE),"")</f>
        <v>加算対象</v>
      </c>
      <c r="AO14" s="547" t="str">
        <f>IF(AND(K14&lt;&gt;"",AN14="加算対象"),"N列に色付け","")</f>
        <v>N列に色付け</v>
      </c>
      <c r="AP14" s="546" t="str">
        <f>IF(AND(AC14&lt;&gt;0,AC14&lt;&gt;"",AN14="加算対象"),IF(AD14="○","入力済","未入力"),"")</f>
        <v>入力済</v>
      </c>
      <c r="AQ14" s="546" t="str">
        <f>IF(AND(N14&lt;&gt;"",AE14="",AN14="加算対象"),"未入力","入力済")</f>
        <v>入力済</v>
      </c>
      <c r="AR14" s="547" t="str">
        <f>IF(AND(N14&lt;&gt;"",N14&lt;&gt;"処遇改善加算Ⅳ",AN14="加算対象"),"AF列に色付け","")</f>
        <v>AF列に色付け</v>
      </c>
      <c r="AS14" s="546" t="str">
        <f>IF(AND(N14&lt;&gt;"",N14&lt;&gt;"処遇改善加算Ⅳ",AF14=""),"未入力","入力済")</f>
        <v>入力済</v>
      </c>
      <c r="AT14" s="546" t="str">
        <f>IF(OR(N14="処遇改善加算Ⅰ",N14="処遇改善加算Ⅱ"),"対象","")</f>
        <v/>
      </c>
      <c r="AU14" s="546" t="str">
        <f>IF(AND(AN14="加算対象",N14&lt;&gt;"処遇改善加算Ⅲ",N14&lt;&gt;"処遇改善加算Ⅳ", N14&lt;&gt;"", AT14&lt;&gt;"対象外"), 1,"")</f>
        <v/>
      </c>
      <c r="AV14" s="547" t="str">
        <f>IF(AND(AU14=1,OR(AG14=0,AG14=""),AN14="加算対象"),"AH列に色付け","")</f>
        <v/>
      </c>
      <c r="AW14" s="547" t="str">
        <f>IF(AND($AU14=1,$AV14="AH列に色付け",OR($AG14="",$AH14="")),"未入力",IF(AND($AU14=1,$AV14="",$AG14=""),"未入力","入力済"))</f>
        <v>入力済</v>
      </c>
      <c r="AX14" s="546" t="str">
        <f>IFERROR(VLOOKUP(K14,【参考】数式用!$AR$3:$AS$49,2, FALSE), "")</f>
        <v>介護予防小規模多機能型居宅介護_短期利用型_Ⅴ</v>
      </c>
      <c r="AY14" s="547" t="str">
        <f>IF(AND(AN14="加算対象",N14="処遇改善加算Ⅰ"),"AI列に色付け","")</f>
        <v/>
      </c>
      <c r="AZ14" s="547" t="str">
        <f>IF(AND(N14="処遇改善加算Ⅰ",AI14=""),"未入力","入力済")</f>
        <v>入力済</v>
      </c>
      <c r="BA14" s="546" t="str">
        <f>IFERROR(VLOOKUP(K14,【参考】数式用!$AX$3:$AY$56, 2, FALSE), "")</f>
        <v>介護予防小規模多機能型居宅介護_短期利用型_R8</v>
      </c>
      <c r="BB14" s="547" t="str">
        <f>IF(COUNTIF(AE14:AH14,"*令和８年度特例要件を*")&gt;0,"AJ列に色付け","")</f>
        <v/>
      </c>
      <c r="BC14" s="647" t="str">
        <f>IF(AND(COUNTIF(AE14:AH14,"*令和８年度特例要件を*")&gt;0,AJ14=""),"未入力","入力済")</f>
        <v>入力済</v>
      </c>
      <c r="BD14" s="547" t="str">
        <f>IF(BB14="AJ列に色付け","入力必要","")</f>
        <v/>
      </c>
      <c r="BE14" s="547" t="str">
        <f>G14</f>
        <v>東京都</v>
      </c>
      <c r="BF14" s="514"/>
      <c r="BG14" s="514"/>
      <c r="BH14" s="633" t="str">
        <f>VLOOKUP(K14,【参考】数式用!$A$2:$O$57,15,FALSE)</f>
        <v>介護予防・短期利用型</v>
      </c>
      <c r="BI14" s="514"/>
      <c r="BJ14" s="514"/>
      <c r="BK14" s="514"/>
      <c r="BL14" s="514"/>
      <c r="BM14" s="514"/>
      <c r="BN14" s="514"/>
      <c r="BO14" s="515"/>
      <c r="BP14" s="516"/>
    </row>
    <row ht="109.9" customHeight="1" r="15" spans="1:68" s="549" customForma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0.145</v>
      </c>
      <c r="P15" s="456" t="s">
        <v>180</v>
      </c>
      <c r="Q15" s="141">
        <v>8</v>
      </c>
      <c r="R15" s="457" t="s">
        <v>271</v>
      </c>
      <c r="S15" s="141">
        <v>4</v>
      </c>
      <c r="T15" s="457" t="s">
        <v>272</v>
      </c>
      <c r="U15" s="141">
        <v>8</v>
      </c>
      <c r="V15" s="457" t="s">
        <v>271</v>
      </c>
      <c r="W15" s="141">
        <v>5</v>
      </c>
      <c r="X15" s="457" t="s">
        <v>273</v>
      </c>
      <c r="Y15" s="457" t="s">
        <v>274</v>
      </c>
      <c r="Z15" s="457">
        <f>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IF(OR(N15="",AN15="加算対象外"),"",IF(OR(AND(COUNTIF(AP15,"未入力")&gt;0,AD15=""),AND(COUNTIF(AQ15,"未入力")&gt;0,AE15=""),AND(COUNTIF(AN15:BE15,"AF列に色付け")&gt;0,AF15=""),AND(COUNTIF(AN15:BE15,"AG列に色付け")&gt;0,OR(AG15="",AG15=0)),AND(COUNTIF(AN15:BE15,"AH列に色付け")&gt;0,AH15=""),AND(COUNTIF(AN15:BE15,"AI列に色付け")&gt;0,AI15=""),AND(COUNTIF(AN15:BE15,"AJ列に色付け")&gt;0,AJ15="")),"！記入が必要な欄（オレンジ色のセル）に空欄があります。空欄を埋めてください。",""))</f>
        <v/>
      </c>
      <c r="AM15" s="543"/>
      <c r="AN15" s="547" t="str">
        <f>IFERROR(VLOOKUP(K15,【参考】数式用!$A$2:$N$57,14,FALSE),"")</f>
        <v>加算対象</v>
      </c>
      <c r="AO15" s="547" t="str">
        <f>IF(AND(K15&lt;&gt;"",AN15="加算対象"),"N列に色付け","")</f>
        <v>N列に色付け</v>
      </c>
      <c r="AP15" s="546" t="str">
        <f>IF(AND(AC15&lt;&gt;0,AC15&lt;&gt;"",AN15="加算対象"),IF(AD15="○","入力済","未入力"),"")</f>
        <v/>
      </c>
      <c r="AQ15" s="546" t="str">
        <f>IF(AND(N15&lt;&gt;"",AE15="",AN15="加算対象"),"未入力","入力済")</f>
        <v>入力済</v>
      </c>
      <c r="AR15" s="547" t="str">
        <f>IF(AND(N15&lt;&gt;"",N15&lt;&gt;"処遇改善加算Ⅳ",AN15="加算対象"),"AF列に色付け","")</f>
        <v/>
      </c>
      <c r="AS15" s="546" t="str">
        <f>IF(AND(N15&lt;&gt;"",N15&lt;&gt;"処遇改善加算Ⅳ",AF15=""),"未入力","入力済")</f>
        <v>入力済</v>
      </c>
      <c r="AT15" s="546" t="str">
        <f>IF(OR(N15="処遇改善加算Ⅰ",N15="処遇改善加算Ⅱ"),"対象","")</f>
        <v/>
      </c>
      <c r="AU15" s="546" t="str">
        <f>IF(AND(AN15="加算対象",N15&lt;&gt;"処遇改善加算Ⅲ",N15&lt;&gt;"処遇改善加算Ⅳ", N15&lt;&gt;"", AT15&lt;&gt;"対象外"), 1,"")</f>
        <v/>
      </c>
      <c r="AV15" s="547" t="str">
        <f>IF(AND(AU15=1, OR(AG15=0,AG15=""),AN15="加算対象"),"AH列に色付け","")</f>
        <v/>
      </c>
      <c r="AW15" s="547" t="str">
        <f>IF(AND($AU15=1,$AV15="AH列に色付け",OR($AG15="",$AH15="")),"未入力",IF(AND($AU15=1,$AV15="",$AG15=""),"未入力","入力済"))</f>
        <v>入力済</v>
      </c>
      <c r="AX15" s="546" t="str">
        <f>IFERROR(VLOOKUP(K15,【参考】数式用!$AR$3:$AS$49,2, FALSE), "")</f>
        <v>訪問型サービス_独自_Ⅴ</v>
      </c>
      <c r="AY15" s="547" t="str">
        <f>IF(AND(AN15="加算対象",N15="処遇改善加算Ⅰ"),"AI列に色付け","")</f>
        <v/>
      </c>
      <c r="AZ15" s="547" t="str">
        <f>IF(AND(N15="処遇改善加算Ⅰ", AI15=""), "未入力","入力済")</f>
        <v>入力済</v>
      </c>
      <c r="BA15" s="546" t="str">
        <f>IFERROR(VLOOKUP(K15,【参考】数式用!$AX$3:$AY$56, 2, FALSE), "")</f>
        <v>訪問型サービス_独自_R8</v>
      </c>
      <c r="BB15" s="547" t="str">
        <f>IF(COUNTIF(AE15:AH15,"*令和８年度特例要件を*")&gt;0,"AJ列に色付け","")</f>
        <v/>
      </c>
      <c r="BC15" s="647" t="str">
        <f>IF(AND(COUNTIF(AE15:AH15,"*令和８年度特例要件を*")&gt;0,AJ15=""),"未入力","入力済")</f>
        <v>入力済</v>
      </c>
      <c r="BD15" s="547" t="str">
        <f>IF(BB15="AJ列に色付け","入力必要","")</f>
        <v/>
      </c>
      <c r="BE15" s="547" t="str">
        <f>G15</f>
        <v>東京都</v>
      </c>
      <c r="BF15" s="514"/>
      <c r="BG15" s="514"/>
      <c r="BH15" s="633" t="str">
        <f>VLOOKUP(K15,【参考】数式用!$A$2:$O$57,15,FALSE)</f>
        <v>総合事業</v>
      </c>
      <c r="BI15" s="514"/>
      <c r="BJ15" s="514"/>
      <c r="BK15" s="514"/>
      <c r="BL15" s="514"/>
      <c r="BM15" s="514"/>
      <c r="BN15" s="514"/>
      <c r="BO15" s="515"/>
      <c r="BP15" s="516"/>
    </row>
    <row ht="109.9" customHeight="1" r="16" spans="1:68" s="549" customForma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IF(Q16&gt;=1,(U16*12+W16)-(Q16*12+S16)+1,"")</f>
        <v/>
      </c>
      <c r="AA16" s="458" t="s">
        <v>275</v>
      </c>
      <c r="AB16" s="459" t="str">
        <f>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IF(AND(N16&lt;&gt;"",OR(U16&lt;&gt;8,W16&lt;&gt;5)),"！算定期間の終わりが令和８年５月になっていません。令和８年６月以降については別シートに記載してください。",IF(AND(AN16="加算対象外",N16&lt;&gt;""),"このサービスは、令和８年４月・５月は処遇改善加算の対象ではありません。記入しないでください。",""))</f>
        <v/>
      </c>
      <c r="AL16" s="542" t="str">
        <f>IF(OR(N16="",AN16="加算対象外"),"",IF(OR(AND(COUNTIF(AP16,"未入力")&gt;0,AD16=""),AND(COUNTIF(AQ16,"未入力")&gt;0,AE16=""),AND(COUNTIF(AN16:BE16,"AF列に色付け")&gt;0,AF16=""),AND(COUNTIF(AN16:BE16,"AG列に色付け")&gt;0,OR(AG16="",AG16=0)),AND(COUNTIF(AN16:BE16,"AH列に色付け")&gt;0,AH16=""),AND(COUNTIF(AN16:BE16,"AI列に色付け")&gt;0,AI16=""),AND(COUNTIF(AN16:BE16,"AJ列に色付け")&gt;0,AJ16="")),"！記入が必要な欄（オレンジ色のセル）に空欄があります。空欄を埋めてください。",""))</f>
        <v/>
      </c>
      <c r="AM16" s="543"/>
      <c r="AN16" s="547" t="str">
        <f>IFERROR(VLOOKUP(K16,【参考】数式用!$A$2:$N$57,14,FALSE),"")</f>
        <v>加算対象外</v>
      </c>
      <c r="AO16" s="547" t="str">
        <f>IF(AND(K16&lt;&gt;"",AN16="加算対象"),"N列に色付け","")</f>
        <v/>
      </c>
      <c r="AP16" s="546" t="str">
        <f>IF(AND(AC16&lt;&gt;0,AC16&lt;&gt;"",AN16="加算対象"),IF(AD16="○","入力済","未入力"),"")</f>
        <v/>
      </c>
      <c r="AQ16" s="546" t="str">
        <f>IF(AND(N16&lt;&gt;"",AE16="",AN16="加算対象"),"未入力","入力済")</f>
        <v>入力済</v>
      </c>
      <c r="AR16" s="547" t="str">
        <f>IF(AND(N16&lt;&gt;"",N16&lt;&gt;"処遇改善加算Ⅳ",AN16="加算対象"),"AF列に色付け","")</f>
        <v/>
      </c>
      <c r="AS16" s="546" t="str">
        <f>IF(AND(N16&lt;&gt;"",N16&lt;&gt;"処遇改善加算Ⅳ",AF16=""),"未入力","入力済")</f>
        <v>入力済</v>
      </c>
      <c r="AT16" s="546" t="str">
        <f>IF(OR(N16="処遇改善加算Ⅰ",N16="処遇改善加算Ⅱ"),"対象","")</f>
        <v/>
      </c>
      <c r="AU16" s="546" t="str">
        <f>IF(AND(AN16="加算対象",N16&lt;&gt;"処遇改善加算Ⅲ",N16&lt;&gt;"処遇改善加算Ⅳ", N16&lt;&gt;"", AT16&lt;&gt;"対象外"), 1,"")</f>
        <v/>
      </c>
      <c r="AV16" s="547" t="str">
        <f>IF(AND(AU16=1,OR(AG16=0,AG16=""),AN16="加算対象"),"AH列に色付け","")</f>
        <v/>
      </c>
      <c r="AW16" s="547" t="str">
        <f>IF(AND($AU16=1,$AV16="AH列に色付け",OR($AG16="",$AH16="")),"未入力",IF(AND($AU16=1,$AV16="",$AG16=""),"未入力","入力済"))</f>
        <v>入力済</v>
      </c>
      <c r="AX16" s="546" t="str">
        <f>IFERROR(VLOOKUP(K16,【参考】数式用!$AR$3:$AS$49,2, FALSE), "")</f>
        <v/>
      </c>
      <c r="AY16" s="547" t="str">
        <f>IF(AND(AN16="加算対象",N16="処遇改善加算Ⅰ"),"AI列に色付け","")</f>
        <v/>
      </c>
      <c r="AZ16" s="547" t="str">
        <f>IF(AND(N16="処遇改善加算Ⅰ",AI16=""),"未入力","入力済")</f>
        <v>入力済</v>
      </c>
      <c r="BA16" s="546" t="str">
        <f>IFERROR(VLOOKUP(K16,【参考】数式用!$AX$3:$AY$56, 2, FALSE), "")</f>
        <v>訪問看護R8</v>
      </c>
      <c r="BB16" s="547" t="str">
        <f>IF(COUNTIF(AE16:AH16,"*令和８年度特例要件を*")&gt;0,"AJ列に色付け","")</f>
        <v/>
      </c>
      <c r="BC16" s="647" t="str">
        <f>IF(AND(COUNTIF(AE16:AH16,"*令和８年度特例要件を*")&gt;0,AJ16=""),"未入力","入力済")</f>
        <v>入力済</v>
      </c>
      <c r="BD16" s="547" t="str">
        <f>IF(BB16="AJ列に色付け","入力必要","")</f>
        <v/>
      </c>
      <c r="BE16" s="547" t="str">
        <f>G16</f>
        <v>東京都</v>
      </c>
      <c r="BF16" s="514"/>
      <c r="BG16" s="514"/>
      <c r="BH16" s="633" t="str">
        <f>VLOOKUP(K16,【参考】数式用!$A$2:$O$57,15,FALSE)</f>
        <v>その他</v>
      </c>
      <c r="BI16" s="514"/>
      <c r="BJ16" s="514"/>
      <c r="BK16" s="514"/>
      <c r="BL16" s="514"/>
      <c r="BM16" s="514"/>
      <c r="BN16" s="514"/>
      <c r="BO16" s="515"/>
      <c r="BP16" s="516"/>
    </row>
    <row ht="109.9" customHeight="1" r="17" spans="1:60" s="549" customForma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IF(Q17&gt;=1,(U17*12+W17)-(Q17*12+S17)+1,"")</f>
        <v/>
      </c>
      <c r="AA17" s="458" t="s">
        <v>275</v>
      </c>
      <c r="AB17" s="459" t="str">
        <f>IFERROR(ROUNDDOWN(ROUND(L17*O17,0)*M17,0)*Z17,"")</f>
        <v/>
      </c>
      <c r="AC17" s="460" t="str">
        <f>IFERROR(ROUNDDOWN(ROUNDDOWN(ROUND(L17*VLOOKUP(K17,【参考】数式用!$A$4:$F$57,MATCH("処遇改善加算Ⅳ",【参考】数式用!$C$3:$F$3,0)+2,0),0)*M17,0)*Z17*0.5,0), "")</f>
        <v/>
      </c>
      <c r="AD17" s="156"/>
      <c r="AE17" s="157"/>
      <c r="AF17" s="157"/>
      <c r="AG17" s="158"/>
      <c r="AH17" s="159"/>
      <c r="AI17" s="161"/>
      <c r="AJ17" s="161"/>
      <c r="AK17" s="541" t="str">
        <f>IF(AND(N17&lt;&gt;"",OR(U17&lt;&gt;8,W17&lt;&gt;5)),"！算定期間の終わりが令和８年５月になっていません。令和８年６月以降については別シートに記載してください。",IF(AND(AN17="加算対象外",N17&lt;&gt;""),"このサービスは、令和８年４月・５月は処遇改善加算の対象ではありません。記入しないでください。",""))</f>
        <v/>
      </c>
      <c r="AL17" s="542" t="str">
        <f>IF(OR(N17="",AN17="加算対象外"),"",IF(OR(AND(COUNTIF(AP17,"未入力")&gt;0,AD17=""),AND(COUNTIF(AQ17,"未入力")&gt;0,AE17=""),AND(COUNTIF(AN17:BE17,"AF列に色付け")&gt;0,AF17=""),AND(COUNTIF(AN17:BE17,"AG列に色付け")&gt;0,OR(AG17="",AG17=0)),AND(COUNTIF(AN17:BE17,"AH列に色付け")&gt;0,AH17=""),AND(COUNTIF(AN17:BE17,"AI列に色付け")&gt;0,AI17=""),AND(COUNTIF(AN17:BE17,"AJ列に色付け")&gt;0,AJ17="")),"！記入が必要な欄（オレンジ色のセル）に空欄があります。空欄を埋めてください。",""))</f>
        <v/>
      </c>
      <c r="AM17" s="543"/>
      <c r="AN17" s="547" t="str">
        <f>IFERROR(VLOOKUP(K17,【参考】数式用!$A$2:$N$57,14,FALSE),"")</f>
        <v>加算対象外</v>
      </c>
      <c r="AO17" s="547" t="str">
        <f>IF(AND(K17&lt;&gt;"",AN17="加算対象"),"N列に色付け","")</f>
        <v/>
      </c>
      <c r="AP17" s="546" t="str">
        <f>IF(AND(AC17&lt;&gt;0,AC17&lt;&gt;"",AN17="加算対象"),IF(AD17="○","入力済","未入力"),"")</f>
        <v/>
      </c>
      <c r="AQ17" s="546" t="str">
        <f>IF(AND(N17&lt;&gt;"",AE17="",AN17="加算対象"),"未入力","入力済")</f>
        <v>入力済</v>
      </c>
      <c r="AR17" s="547" t="str">
        <f>IF(AND(N17&lt;&gt;"",N17&lt;&gt;"処遇改善加算Ⅳ",AN17="加算対象"),"AF列に色付け","")</f>
        <v/>
      </c>
      <c r="AS17" s="546" t="str">
        <f>IF(AND(N17&lt;&gt;"",N17&lt;&gt;"処遇改善加算Ⅳ",AF17=""),"未入力","入力済")</f>
        <v>入力済</v>
      </c>
      <c r="AT17" s="546" t="str">
        <f>IF(OR(N17="処遇改善加算Ⅰ",N17="処遇改善加算Ⅱ"),"対象","")</f>
        <v/>
      </c>
      <c r="AU17" s="546" t="str">
        <f>IF(AND(AN17="加算対象",N17&lt;&gt;"処遇改善加算Ⅲ",N17&lt;&gt;"処遇改善加算Ⅳ", N17&lt;&gt;"", AT17&lt;&gt;"対象外"), 1,"")</f>
        <v/>
      </c>
      <c r="AV17" s="547" t="str">
        <f>IF(AND(AU17=1,OR(AG17=0,AG17=""),AN17="加算対象"),"AH列に色付け","")</f>
        <v/>
      </c>
      <c r="AW17" s="547" t="str">
        <f>IF(AND($AU17=1,$AV17="AH列に色付け",OR($AG17="",$AH17="")),"未入力",IF(AND($AU17=1,$AV17="",$AG17=""),"未入力","入力済"))</f>
        <v>入力済</v>
      </c>
      <c r="AX17" s="546" t="str">
        <f>IFERROR(VLOOKUP(K17,【参考】数式用!$AR$3:$AS$49,2, FALSE), "")</f>
        <v/>
      </c>
      <c r="AY17" s="547" t="str">
        <f>IF(AND(AN17="加算対象",N17="処遇改善加算Ⅰ"),"AI列に色付け","")</f>
        <v/>
      </c>
      <c r="AZ17" s="547" t="str">
        <f>IF(AND(N17="処遇改善加算Ⅰ",AI17=""),"未入力","入力済")</f>
        <v>入力済</v>
      </c>
      <c r="BA17" s="546" t="str">
        <f>IFERROR(VLOOKUP(K17,【参考】数式用!$AX$3:$AY$56, 2, FALSE), "")</f>
        <v>介護予防支援R8</v>
      </c>
      <c r="BB17" s="547" t="str">
        <f>IF(COUNTIF(AE17:AH17,"*令和８年度特例要件を*")&gt;0,"AJ列に色付け","")</f>
        <v/>
      </c>
      <c r="BC17" s="647" t="str">
        <f>IF(AND(COUNTIF(AE17:AH17,"*令和８年度特例要件を*")&gt;0,AJ17=""),"未入力","入力済")</f>
        <v>入力済</v>
      </c>
      <c r="BD17" s="547" t="str">
        <f>IF(BB17="AJ列に色付け","入力必要","")</f>
        <v/>
      </c>
      <c r="BE17" s="547" t="str">
        <f>G17</f>
        <v>東京都</v>
      </c>
      <c r="BH17" s="633" t="str">
        <f>VLOOKUP(K17,【参考】数式用!$A$2:$O$57,15,FALSE)</f>
        <v>介護予防</v>
      </c>
    </row>
    <row ht="109.9" customHeight="1" r="18" spans="1:60" s="549" customForma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IF(Q18&gt;=1,(U18*12+W18)-(Q18*12+S18)+1,"")</f>
        <v/>
      </c>
      <c r="AA18" s="458" t="s">
        <v>275</v>
      </c>
      <c r="AB18" s="459" t="str">
        <f>IFERROR(ROUNDDOWN(ROUND(L18*O18,0)*M18,0)*Z18,"")</f>
        <v/>
      </c>
      <c r="AC18" s="460" t="str">
        <f>IFERROR(ROUNDDOWN(ROUNDDOWN(ROUND(L18*VLOOKUP(K18,【参考】数式用!$A$4:$F$57,MATCH("処遇改善加算Ⅳ",【参考】数式用!$C$3:$F$3,0)+2,0),0)*M18,0)*Z18*0.5,0), "")</f>
        <v/>
      </c>
      <c r="AD18" s="156"/>
      <c r="AE18" s="157"/>
      <c r="AF18" s="157"/>
      <c r="AG18" s="158"/>
      <c r="AH18" s="159"/>
      <c r="AI18" s="161"/>
      <c r="AJ18" s="161"/>
      <c r="AK18" s="541" t="str">
        <f>IF(AND(N18&lt;&gt;"",OR(U18&lt;&gt;8,W18&lt;&gt;5)),"！算定期間の終わりが令和８年５月になっていません。令和８年６月以降については別シートに記載してください。",IF(AND(AN18="加算対象外",N18&lt;&gt;""),"このサービスは、令和８年４月・５月は処遇改善加算の対象ではありません。記入しないでください。",""))</f>
        <v/>
      </c>
      <c r="AL18" s="542" t="str">
        <f>IF(OR(N18="",AN18="加算対象外"),"",IF(OR(AND(COUNTIF(AP18,"未入力")&gt;0,AD18=""),AND(COUNTIF(AQ18,"未入力")&gt;0,AE18=""),AND(COUNTIF(AN18:BE18,"AF列に色付け")&gt;0,AF18=""),AND(COUNTIF(AN18:BE18,"AG列に色付け")&gt;0,OR(AG18="",AG18=0)),AND(COUNTIF(AN18:BE18,"AH列に色付け")&gt;0,AH18=""),AND(COUNTIF(AN18:BE18,"AI列に色付け")&gt;0,AI18=""),AND(COUNTIF(AN18:BE18,"AJ列に色付け")&gt;0,AJ18="")),"！記入が必要な欄（オレンジ色のセル）に空欄があります。空欄を埋めてください。",""))</f>
        <v/>
      </c>
      <c r="AM18" s="543"/>
      <c r="AN18" s="547" t="str">
        <f>IFERROR(VLOOKUP(K18,【参考】数式用!$A$2:$N$57,14,FALSE),"")</f>
        <v/>
      </c>
      <c r="AO18" s="547" t="str">
        <f>IF(AND(K18&lt;&gt;"",AN18="加算対象"),"N列に色付け","")</f>
        <v/>
      </c>
      <c r="AP18" s="546" t="str">
        <f>IF(AND(AC18&lt;&gt;0,AC18&lt;&gt;"",AN18="加算対象"),IF(AD18="○","入力済","未入力"),"")</f>
        <v/>
      </c>
      <c r="AQ18" s="546" t="str">
        <f>IF(AND(N18&lt;&gt;"",AE18="",AN18="加算対象"),"未入力","入力済")</f>
        <v>入力済</v>
      </c>
      <c r="AR18" s="547" t="str">
        <f>IF(AND(N18&lt;&gt;"",N18&lt;&gt;"処遇改善加算Ⅳ",AN18="加算対象"),"AF列に色付け","")</f>
        <v/>
      </c>
      <c r="AS18" s="546" t="str">
        <f>IF(AND(N18&lt;&gt;"",N18&lt;&gt;"処遇改善加算Ⅳ",AF18=""),"未入力","入力済")</f>
        <v>入力済</v>
      </c>
      <c r="AT18" s="546" t="str">
        <f>IF(OR(N18="処遇改善加算Ⅰ",N18="処遇改善加算Ⅱ"),"対象","")</f>
        <v/>
      </c>
      <c r="AU18" s="546" t="str">
        <f>IF(AND(AN18="加算対象",N18&lt;&gt;"処遇改善加算Ⅲ",N18&lt;&gt;"処遇改善加算Ⅳ",N18&lt;&gt;"",AT18&lt;&gt;"対象外"),1,"")</f>
        <v/>
      </c>
      <c r="AV18" s="547" t="str">
        <f>IF(AND(AU18=1,OR(AG18=0,AG18=""),AN18="加算対象"),"AH列に色付け","")</f>
        <v/>
      </c>
      <c r="AW18" s="547" t="str">
        <f>IF(AND($AU18=1,$AV18="AH列に色付け",OR($AG18="",$AH18="")),"未入力",IF(AND($AU18=1,$AV18="",$AG18=""),"未入力","入力済"))</f>
        <v>入力済</v>
      </c>
      <c r="AX18" s="546" t="str">
        <f>IFERROR(VLOOKUP(K18,【参考】数式用!$AR$3:$AS$49,2, FALSE), "")</f>
        <v/>
      </c>
      <c r="AY18" s="547" t="str">
        <f>IF(AND(AN18="加算対象",N18="処遇改善加算Ⅰ"),"AI列に色付け","")</f>
        <v/>
      </c>
      <c r="AZ18" s="547" t="str">
        <f>IF(AND(N18="処遇改善加算Ⅰ",AI18=""),"未入力","入力済")</f>
        <v>入力済</v>
      </c>
      <c r="BA18" s="546" t="str">
        <f>IFERROR(VLOOKUP(K18,【参考】数式用!$AX$3:$AY$56, 2, FALSE), "")</f>
        <v/>
      </c>
      <c r="BB18" s="547" t="str">
        <f>IF(COUNTIF(AE18:AH18,"*令和８年度特例要件を*")&gt;0,"AJ列に色付け","")</f>
        <v/>
      </c>
      <c r="BC18" s="647" t="str">
        <f>IF(AND(COUNTIF(AE18:AH18,"*令和８年度特例要件を*")&gt;0,AJ18=""),"未入力","入力済")</f>
        <v>入力済</v>
      </c>
      <c r="BD18" s="547" t="str">
        <f>IF(BB18="AJ列に色付け","入力必要","")</f>
        <v/>
      </c>
      <c r="BE18" s="547" t="str">
        <f>G18</f>
        <v/>
      </c>
      <c r="BH18" s="633" t="e">
        <f>VLOOKUP(K18,【参考】数式用!$A$2:$O$57,15,FALSE)</f>
        <v>#N/A</v>
      </c>
    </row>
    <row ht="109.9" customHeight="1" r="19" spans="1:60" s="549" customForma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IF(Q19&gt;=1,(U19*12+W19)-(Q19*12+S19)+1,"")</f>
        <v/>
      </c>
      <c r="AA19" s="458" t="s">
        <v>275</v>
      </c>
      <c r="AB19" s="459" t="str">
        <f>IFERROR(ROUNDDOWN(ROUND(L19*O19,0)*M19,0)*Z19,"")</f>
        <v/>
      </c>
      <c r="AC19" s="460" t="str">
        <f>IFERROR(ROUNDDOWN(ROUNDDOWN(ROUND(L19*VLOOKUP(K19,【参考】数式用!$A$4:$F$57,MATCH("処遇改善加算Ⅳ",【参考】数式用!$C$3:$F$3,0)+2,0),0)*M19,0)*Z19*0.5,0), "")</f>
        <v/>
      </c>
      <c r="AD19" s="156"/>
      <c r="AE19" s="157"/>
      <c r="AF19" s="157"/>
      <c r="AG19" s="158"/>
      <c r="AH19" s="159"/>
      <c r="AI19" s="161"/>
      <c r="AJ19" s="161"/>
      <c r="AK19" s="541" t="str">
        <f>IF(AND(N19&lt;&gt;"",OR(U19&lt;&gt;8,W19&lt;&gt;5)),"！算定期間の終わりが令和８年５月になっていません。令和８年６月以降については別シートに記載してください。",IF(AND(AN19="加算対象外",N19&lt;&gt;""),"このサービスは、令和８年４月・５月は処遇改善加算の対象ではありません。記入しないでください。",""))</f>
        <v/>
      </c>
      <c r="AL19" s="542" t="str">
        <f>IF(OR(N19="",AN19="加算対象外"),"",IF(OR(AND(COUNTIF(AP19,"未入力")&gt;0,AD19=""),AND(COUNTIF(AQ19,"未入力")&gt;0,AE19=""),AND(COUNTIF(AN19:BE19,"AF列に色付け")&gt;0,AF19=""),AND(COUNTIF(AN19:BE19,"AG列に色付け")&gt;0,OR(AG19="",AG19=0)),AND(COUNTIF(AN19:BE19,"AH列に色付け")&gt;0,AH19=""),AND(COUNTIF(AN19:BE19,"AI列に色付け")&gt;0,AI19=""),AND(COUNTIF(AN19:BE19,"AJ列に色付け")&gt;0,AJ19="")),"！記入が必要な欄（オレンジ色のセル）に空欄があります。空欄を埋めてください。",""))</f>
        <v/>
      </c>
      <c r="AM19" s="543"/>
      <c r="AN19" s="547" t="str">
        <f>IFERROR(VLOOKUP(K19,【参考】数式用!$A$2:$N$57,14,FALSE),"")</f>
        <v/>
      </c>
      <c r="AO19" s="547" t="str">
        <f>IF(AND(K19&lt;&gt;"",AN19="加算対象"),"N列に色付け","")</f>
        <v/>
      </c>
      <c r="AP19" s="546" t="str">
        <f>IF(AND(AC19&lt;&gt;0,AC19&lt;&gt;"",AN19="加算対象"),IF(AD19="○","入力済","未入力"),"")</f>
        <v/>
      </c>
      <c r="AQ19" s="546" t="str">
        <f>IF(AND(N19&lt;&gt;"",AE19="",AN19="加算対象"),"未入力","入力済")</f>
        <v>入力済</v>
      </c>
      <c r="AR19" s="547" t="str">
        <f>IF(AND(N19&lt;&gt;"",N19&lt;&gt;"処遇改善加算Ⅳ",AN19="加算対象"),"AF列に色付け","")</f>
        <v/>
      </c>
      <c r="AS19" s="546" t="str">
        <f>IF(AND(N19&lt;&gt;"",N19&lt;&gt;"処遇改善加算Ⅳ",AF19=""),"未入力","入力済")</f>
        <v>入力済</v>
      </c>
      <c r="AT19" s="546" t="str">
        <f>IF(OR(N19="処遇改善加算Ⅰ",N19="処遇改善加算Ⅱ"),"対象","")</f>
        <v/>
      </c>
      <c r="AU19" s="546" t="str">
        <f>IF(AND(AN19="加算対象",N19&lt;&gt;"処遇改善加算Ⅲ",N19&lt;&gt;"処遇改善加算Ⅳ",N19&lt;&gt;"",AT19&lt;&gt;"対象外"),1,"")</f>
        <v/>
      </c>
      <c r="AV19" s="547" t="str">
        <f>IF(AND(AU19=1,OR(AG19=0,AG19=""),AN19="加算対象"),"AH列に色付け","")</f>
        <v/>
      </c>
      <c r="AW19" s="547" t="str">
        <f>IF(AND($AU19=1,$AV19="AH列に色付け",OR($AG19="",$AH19="")),"未入力",IF(AND($AU19=1,$AV19="",$AG19=""),"未入力","入力済"))</f>
        <v>入力済</v>
      </c>
      <c r="AX19" s="546" t="str">
        <f>IFERROR(VLOOKUP(K19,【参考】数式用!$AR$3:$AS$49,2, FALSE), "")</f>
        <v/>
      </c>
      <c r="AY19" s="547" t="str">
        <f>IF(AND(AN19="加算対象",N19="処遇改善加算Ⅰ"),"AI列に色付け","")</f>
        <v/>
      </c>
      <c r="AZ19" s="547" t="str">
        <f>IF(AND(N19="処遇改善加算Ⅰ",AI19=""),"未入力","入力済")</f>
        <v>入力済</v>
      </c>
      <c r="BA19" s="546" t="str">
        <f>IFERROR(VLOOKUP(K19,【参考】数式用!$AX$3:$AY$56, 2, FALSE), "")</f>
        <v/>
      </c>
      <c r="BB19" s="547" t="str">
        <f>IF(COUNTIF(AE19:AH19,"*令和８年度特例要件を*")&gt;0,"AJ列に色付け","")</f>
        <v/>
      </c>
      <c r="BC19" s="647" t="str">
        <f>IF(AND(COUNTIF(AE19:AH19,"*令和８年度特例要件を*")&gt;0,AJ19=""),"未入力","入力済")</f>
        <v>入力済</v>
      </c>
      <c r="BD19" s="547" t="str">
        <f>IF(BB19="AJ列に色付け","入力必要","")</f>
        <v/>
      </c>
      <c r="BE19" s="547" t="str">
        <f>G19</f>
        <v/>
      </c>
      <c r="BH19" s="633" t="e">
        <f>VLOOKUP(K19,【参考】数式用!$A$2:$O$57,15,FALSE)</f>
        <v>#N/A</v>
      </c>
    </row>
    <row ht="109.9" customHeight="1" r="20" spans="1:60" s="549" customForma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IF(Q20&gt;=1,(U20*12+W20)-(Q20*12+S20)+1,"")</f>
        <v/>
      </c>
      <c r="AA20" s="458" t="s">
        <v>275</v>
      </c>
      <c r="AB20" s="459" t="str">
        <f>IFERROR(ROUNDDOWN(ROUND(L20*O20,0)*M20,0)*Z20,"")</f>
        <v/>
      </c>
      <c r="AC20" s="460" t="str">
        <f>IFERROR(ROUNDDOWN(ROUNDDOWN(ROUND(L20*VLOOKUP(K20,【参考】数式用!$A$4:$F$57,MATCH("処遇改善加算Ⅳ",【参考】数式用!$C$3:$F$3,0)+2,0),0)*M20,0)*Z20*0.5,0), "")</f>
        <v/>
      </c>
      <c r="AD20" s="156"/>
      <c r="AE20" s="157"/>
      <c r="AF20" s="157"/>
      <c r="AG20" s="158"/>
      <c r="AH20" s="159"/>
      <c r="AI20" s="161"/>
      <c r="AJ20" s="161"/>
      <c r="AK20" s="541" t="str">
        <f>IF(AND(N20&lt;&gt;"",OR(U20&lt;&gt;8,W20&lt;&gt;5)),"！算定期間の終わりが令和８年５月になっていません。令和８年６月以降については別シートに記載してください。",IF(AND(AN20="加算対象外",N20&lt;&gt;""),"このサービスは、令和８年４月・５月は処遇改善加算の対象ではありません。記入しないでください。",""))</f>
        <v/>
      </c>
      <c r="AL20" s="542" t="str">
        <f>IF(OR(N20="",AN20="加算対象外"),"",IF(OR(AND(COUNTIF(AP20,"未入力")&gt;0,AD20=""),AND(COUNTIF(AQ20,"未入力")&gt;0,AE20=""),AND(COUNTIF(AN20:BE20,"AF列に色付け")&gt;0,AF20=""),AND(COUNTIF(AN20:BE20,"AG列に色付け")&gt;0,OR(AG20="",AG20=0)),AND(COUNTIF(AN20:BE20,"AH列に色付け")&gt;0,AH20=""),AND(COUNTIF(AN20:BE20,"AI列に色付け")&gt;0,AI20=""),AND(COUNTIF(AN20:BE20,"AJ列に色付け")&gt;0,AJ20="")),"！記入が必要な欄（オレンジ色のセル）に空欄があります。空欄を埋めてください。",""))</f>
        <v/>
      </c>
      <c r="AM20" s="543"/>
      <c r="AN20" s="547" t="str">
        <f>IFERROR(VLOOKUP(K20,【参考】数式用!$A$2:$N$57,14,FALSE),"")</f>
        <v/>
      </c>
      <c r="AO20" s="547" t="str">
        <f>IF(AND(K20&lt;&gt;"",AN20="加算対象"),"N列に色付け","")</f>
        <v/>
      </c>
      <c r="AP20" s="546" t="str">
        <f>IF(AND(AC20&lt;&gt;0,AC20&lt;&gt;"",AN20="加算対象"),IF(AD20="○","入力済","未入力"),"")</f>
        <v/>
      </c>
      <c r="AQ20" s="546" t="str">
        <f>IF(AND(N20&lt;&gt;"",AE20="",AN20="加算対象"),"未入力","入力済")</f>
        <v>入力済</v>
      </c>
      <c r="AR20" s="547" t="str">
        <f>IF(AND(N20&lt;&gt;"",N20&lt;&gt;"処遇改善加算Ⅳ",AN20="加算対象"),"AF列に色付け","")</f>
        <v/>
      </c>
      <c r="AS20" s="546" t="str">
        <f>IF(AND(N20&lt;&gt;"",N20&lt;&gt;"処遇改善加算Ⅳ",AF20=""),"未入力","入力済")</f>
        <v>入力済</v>
      </c>
      <c r="AT20" s="546" t="str">
        <f>IF(OR(N20="処遇改善加算Ⅰ",N20="処遇改善加算Ⅱ"),"対象","")</f>
        <v/>
      </c>
      <c r="AU20" s="546" t="str">
        <f>IF(AND(AN20="加算対象",N20&lt;&gt;"処遇改善加算Ⅲ",N20&lt;&gt;"処遇改善加算Ⅳ",N20&lt;&gt;"",AT20&lt;&gt;"対象外"),1,"")</f>
        <v/>
      </c>
      <c r="AV20" s="547" t="str">
        <f>IF(AND(AU20=1,OR(AG20=0,AG20=""),AN20="加算対象"),"AH列に色付け","")</f>
        <v/>
      </c>
      <c r="AW20" s="547" t="str">
        <f>IF(AND($AU20=1,$AV20="AH列に色付け",OR($AG20="",$AH20="")),"未入力",IF(AND($AU20=1,$AV20="",$AG20=""),"未入力","入力済"))</f>
        <v>入力済</v>
      </c>
      <c r="AX20" s="546" t="str">
        <f>IFERROR(VLOOKUP(K20,【参考】数式用!$AR$3:$AS$49,2, FALSE), "")</f>
        <v/>
      </c>
      <c r="AY20" s="547" t="str">
        <f>IF(AND(AN20="加算対象",N20="処遇改善加算Ⅰ"),"AI列に色付け","")</f>
        <v/>
      </c>
      <c r="AZ20" s="547" t="str">
        <f>IF(AND(N20="処遇改善加算Ⅰ",AI20=""),"未入力","入力済")</f>
        <v>入力済</v>
      </c>
      <c r="BA20" s="546" t="str">
        <f>IFERROR(VLOOKUP(K20,【参考】数式用!$AX$3:$AY$56, 2, FALSE), "")</f>
        <v/>
      </c>
      <c r="BB20" s="547" t="str">
        <f>IF(COUNTIF(AE20:AH20,"*令和８年度特例要件を*")&gt;0,"AJ列に色付け","")</f>
        <v/>
      </c>
      <c r="BC20" s="647" t="str">
        <f>IF(AND(COUNTIF(AE20:AH20,"*令和８年度特例要件を*")&gt;0,AJ20=""),"未入力","入力済")</f>
        <v>入力済</v>
      </c>
      <c r="BD20" s="547" t="str">
        <f>IF(BB20="AJ列に色付け","入力必要","")</f>
        <v/>
      </c>
      <c r="BE20" s="547" t="str">
        <f>G20</f>
        <v/>
      </c>
      <c r="BH20" s="633" t="e">
        <f>VLOOKUP(K20,【参考】数式用!$A$2:$O$57,15,FALSE)</f>
        <v>#N/A</v>
      </c>
    </row>
    <row ht="109.9" customHeight="1" r="21" spans="1:60" s="549" customForma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IF(Q21&gt;=1,(U21*12+W21)-(Q21*12+S21)+1,"")</f>
        <v/>
      </c>
      <c r="AA21" s="458" t="s">
        <v>275</v>
      </c>
      <c r="AB21" s="459" t="str">
        <f>IFERROR(ROUNDDOWN(ROUND(L21*O21,0)*M21,0)*Z21,"")</f>
        <v/>
      </c>
      <c r="AC21" s="460" t="str">
        <f>IFERROR(ROUNDDOWN(ROUNDDOWN(ROUND(L21*VLOOKUP(K21,【参考】数式用!$A$4:$F$57,MATCH("処遇改善加算Ⅳ",【参考】数式用!$C$3:$F$3,0)+2,0),0)*M21,0)*Z21*0.5,0), "")</f>
        <v/>
      </c>
      <c r="AD21" s="156"/>
      <c r="AE21" s="157"/>
      <c r="AF21" s="157"/>
      <c r="AG21" s="158"/>
      <c r="AH21" s="159"/>
      <c r="AI21" s="161"/>
      <c r="AJ21" s="161"/>
      <c r="AK21" s="541" t="str">
        <f>IF(AND(N21&lt;&gt;"",OR(U21&lt;&gt;8,W21&lt;&gt;5)),"！算定期間の終わりが令和８年５月になっていません。令和８年６月以降については別シートに記載してください。",IF(AND(AN21="加算対象外",N21&lt;&gt;""),"このサービスは、令和８年４月・５月は処遇改善加算の対象ではありません。記入しないでください。",""))</f>
        <v/>
      </c>
      <c r="AL21" s="542" t="str">
        <f>IF(OR(N21="",AN21="加算対象外"),"",IF(OR(AND(COUNTIF(AP21,"未入力")&gt;0,AD21=""),AND(COUNTIF(AQ21,"未入力")&gt;0,AE21=""),AND(COUNTIF(AN21:BE21,"AF列に色付け")&gt;0,AF21=""),AND(COUNTIF(AN21:BE21,"AG列に色付け")&gt;0,OR(AG21="",AG21=0)),AND(COUNTIF(AN21:BE21,"AH列に色付け")&gt;0,AH21=""),AND(COUNTIF(AN21:BE21,"AI列に色付け")&gt;0,AI21=""),AND(COUNTIF(AN21:BE21,"AJ列に色付け")&gt;0,AJ21="")),"！記入が必要な欄（オレンジ色のセル）に空欄があります。空欄を埋めてください。",""))</f>
        <v/>
      </c>
      <c r="AM21" s="543"/>
      <c r="AN21" s="547" t="str">
        <f>IFERROR(VLOOKUP(K21,【参考】数式用!$A$2:$N$57,14,FALSE),"")</f>
        <v/>
      </c>
      <c r="AO21" s="547" t="str">
        <f>IF(AND(K21&lt;&gt;"",AN21="加算対象"),"N列に色付け","")</f>
        <v/>
      </c>
      <c r="AP21" s="546" t="str">
        <f>IF(AND(AC21&lt;&gt;0,AC21&lt;&gt;"",AN21="加算対象"),IF(AD21="○","入力済","未入力"),"")</f>
        <v/>
      </c>
      <c r="AQ21" s="546" t="str">
        <f>IF(AND(N21&lt;&gt;"",AE21="",AN21="加算対象"),"未入力","入力済")</f>
        <v>入力済</v>
      </c>
      <c r="AR21" s="547" t="str">
        <f>IF(AND(N21&lt;&gt;"",N21&lt;&gt;"処遇改善加算Ⅳ",AN21="加算対象"),"AF列に色付け","")</f>
        <v/>
      </c>
      <c r="AS21" s="546" t="str">
        <f>IF(AND(N21&lt;&gt;"",N21&lt;&gt;"処遇改善加算Ⅳ",AF21=""),"未入力","入力済")</f>
        <v>入力済</v>
      </c>
      <c r="AT21" s="546" t="str">
        <f>IF(OR(N21="処遇改善加算Ⅰ",N21="処遇改善加算Ⅱ"),"対象","")</f>
        <v/>
      </c>
      <c r="AU21" s="546" t="str">
        <f>IF(AND(AN21="加算対象",N21&lt;&gt;"処遇改善加算Ⅲ",N21&lt;&gt;"処遇改善加算Ⅳ",N21&lt;&gt;"",AT21&lt;&gt;"対象外"),1,"")</f>
        <v/>
      </c>
      <c r="AV21" s="547" t="str">
        <f>IF(AND(AU21=1,OR(AG21=0,AG21=""),AN21="加算対象"),"AH列に色付け","")</f>
        <v/>
      </c>
      <c r="AW21" s="547" t="str">
        <f>IF(AND($AU21=1,$AV21="AH列に色付け",OR($AG21="",$AH21="")),"未入力",IF(AND($AU21=1,$AV21="",$AG21=""),"未入力","入力済"))</f>
        <v>入力済</v>
      </c>
      <c r="AX21" s="546" t="str">
        <f>IFERROR(VLOOKUP(K21,【参考】数式用!$AR$3:$AS$49,2, FALSE), "")</f>
        <v/>
      </c>
      <c r="AY21" s="547" t="str">
        <f>IF(AND(AN21="加算対象",N21="処遇改善加算Ⅰ"),"AI列に色付け","")</f>
        <v/>
      </c>
      <c r="AZ21" s="547" t="str">
        <f>IF(AND(N21="処遇改善加算Ⅰ",AI21=""),"未入力","入力済")</f>
        <v>入力済</v>
      </c>
      <c r="BA21" s="546" t="str">
        <f>IFERROR(VLOOKUP(K21,【参考】数式用!$AX$3:$AY$56, 2, FALSE), "")</f>
        <v/>
      </c>
      <c r="BB21" s="547" t="str">
        <f>IF(COUNTIF(AE21:AH21,"*令和８年度特例要件を*")&gt;0,"AJ列に色付け","")</f>
        <v/>
      </c>
      <c r="BC21" s="647" t="str">
        <f>IF(AND(COUNTIF(AE21:AH21,"*令和８年度特例要件を*")&gt;0,AJ21=""),"未入力","入力済")</f>
        <v>入力済</v>
      </c>
      <c r="BD21" s="547" t="str">
        <f>IF(BB21="AJ列に色付け","入力必要","")</f>
        <v/>
      </c>
      <c r="BE21" s="547" t="str">
        <f>G21</f>
        <v/>
      </c>
      <c r="BH21" s="633" t="e">
        <f>VLOOKUP(K21,【参考】数式用!$A$2:$O$57,15,FALSE)</f>
        <v>#N/A</v>
      </c>
    </row>
    <row ht="109.9" customHeight="1" r="22" spans="1:60" s="549" customForma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IF(Q22&gt;=1,(U22*12+W22)-(Q22*12+S22)+1,"")</f>
        <v/>
      </c>
      <c r="AA22" s="458" t="s">
        <v>275</v>
      </c>
      <c r="AB22" s="459" t="str">
        <f>IFERROR(ROUNDDOWN(ROUND(L22*O22,0)*M22,0)*Z22,"")</f>
        <v/>
      </c>
      <c r="AC22" s="460" t="str">
        <f>IFERROR(ROUNDDOWN(ROUNDDOWN(ROUND(L22*VLOOKUP(K22,【参考】数式用!$A$4:$F$57,MATCH("処遇改善加算Ⅳ",【参考】数式用!$C$3:$F$3,0)+2,0),0)*M22,0)*Z22*0.5,0), "")</f>
        <v/>
      </c>
      <c r="AD22" s="156"/>
      <c r="AE22" s="157"/>
      <c r="AF22" s="157"/>
      <c r="AG22" s="158"/>
      <c r="AH22" s="159"/>
      <c r="AI22" s="161"/>
      <c r="AJ22" s="161"/>
      <c r="AK22" s="541" t="str">
        <f>IF(AND(N22&lt;&gt;"",OR(U22&lt;&gt;8,W22&lt;&gt;5)),"！算定期間の終わりが令和８年５月になっていません。令和８年６月以降については別シートに記載してください。",IF(AND(AN22="加算対象外",N22&lt;&gt;""),"このサービスは、令和８年４月・５月は処遇改善加算の対象ではありません。記入しないでください。",""))</f>
        <v/>
      </c>
      <c r="AL22" s="542" t="str">
        <f>IF(OR(N22="",AN22="加算対象外"),"",IF(OR(AND(COUNTIF(AP22,"未入力")&gt;0,AD22=""),AND(COUNTIF(AQ22,"未入力")&gt;0,AE22=""),AND(COUNTIF(AN22:BE22,"AF列に色付け")&gt;0,AF22=""),AND(COUNTIF(AN22:BE22,"AG列に色付け")&gt;0,OR(AG22="",AG22=0)),AND(COUNTIF(AN22:BE22,"AH列に色付け")&gt;0,AH22=""),AND(COUNTIF(AN22:BE22,"AI列に色付け")&gt;0,AI22=""),AND(COUNTIF(AN22:BE22,"AJ列に色付け")&gt;0,AJ22="")),"！記入が必要な欄（オレンジ色のセル）に空欄があります。空欄を埋めてください。",""))</f>
        <v/>
      </c>
      <c r="AM22" s="543"/>
      <c r="AN22" s="547" t="str">
        <f>IFERROR(VLOOKUP(K22,【参考】数式用!$A$2:$N$57,14,FALSE),"")</f>
        <v/>
      </c>
      <c r="AO22" s="547" t="str">
        <f>IF(AND(K22&lt;&gt;"",AN22="加算対象"),"N列に色付け","")</f>
        <v/>
      </c>
      <c r="AP22" s="546" t="str">
        <f>IF(AND(AC22&lt;&gt;0,AC22&lt;&gt;"",AN22="加算対象"),IF(AD22="○","入力済","未入力"),"")</f>
        <v/>
      </c>
      <c r="AQ22" s="546" t="str">
        <f>IF(AND(N22&lt;&gt;"",AE22="",AN22="加算対象"),"未入力","入力済")</f>
        <v>入力済</v>
      </c>
      <c r="AR22" s="547" t="str">
        <f>IF(AND(N22&lt;&gt;"",N22&lt;&gt;"処遇改善加算Ⅳ",AN22="加算対象"),"AF列に色付け","")</f>
        <v/>
      </c>
      <c r="AS22" s="546" t="str">
        <f>IF(AND(N22&lt;&gt;"",N22&lt;&gt;"処遇改善加算Ⅳ",AF22=""),"未入力","入力済")</f>
        <v>入力済</v>
      </c>
      <c r="AT22" s="546" t="str">
        <f>IF(OR(N22="処遇改善加算Ⅰ",N22="処遇改善加算Ⅱ"),"対象","")</f>
        <v/>
      </c>
      <c r="AU22" s="546" t="str">
        <f>IF(AND(AN22="加算対象",N22&lt;&gt;"処遇改善加算Ⅲ",N22&lt;&gt;"処遇改善加算Ⅳ",N22&lt;&gt;"",AT22&lt;&gt;"対象外"),1,"")</f>
        <v/>
      </c>
      <c r="AV22" s="547" t="str">
        <f>IF(AND(AU22=1,OR(AG22=0,AG22=""),AN22="加算対象"),"AH列に色付け","")</f>
        <v/>
      </c>
      <c r="AW22" s="547" t="str">
        <f>IF(AND($AU22=1,$AV22="AH列に色付け",OR($AG22="",$AH22="")),"未入力",IF(AND($AU22=1,$AV22="",$AG22=""),"未入力","入力済"))</f>
        <v>入力済</v>
      </c>
      <c r="AX22" s="546" t="str">
        <f>IFERROR(VLOOKUP(K22,【参考】数式用!$AR$3:$AS$49,2, FALSE), "")</f>
        <v/>
      </c>
      <c r="AY22" s="547" t="str">
        <f>IF(AND(AN22="加算対象",N22="処遇改善加算Ⅰ"),"AI列に色付け","")</f>
        <v/>
      </c>
      <c r="AZ22" s="547" t="str">
        <f>IF(AND(N22="処遇改善加算Ⅰ",AI22=""),"未入力","入力済")</f>
        <v>入力済</v>
      </c>
      <c r="BA22" s="546" t="str">
        <f>IFERROR(VLOOKUP(K22,【参考】数式用!$AX$3:$AY$56, 2, FALSE), "")</f>
        <v/>
      </c>
      <c r="BB22" s="547" t="str">
        <f>IF(COUNTIF(AE22:AH22,"*令和８年度特例要件を*")&gt;0,"AJ列に色付け","")</f>
        <v/>
      </c>
      <c r="BC22" s="647" t="str">
        <f>IF(AND(COUNTIF(AE22:AH22,"*令和８年度特例要件を*")&gt;0,AJ22=""),"未入力","入力済")</f>
        <v>入力済</v>
      </c>
      <c r="BD22" s="547" t="str">
        <f>IF(BB22="AJ列に色付け","入力必要","")</f>
        <v/>
      </c>
      <c r="BE22" s="547" t="str">
        <f>G22</f>
        <v/>
      </c>
      <c r="BH22" s="633" t="e">
        <f>VLOOKUP(K22,【参考】数式用!$A$2:$O$57,15,FALSE)</f>
        <v>#N/A</v>
      </c>
    </row>
    <row ht="109.9" customHeight="1" r="23" spans="1:60" s="549" customForma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IF(Q23&gt;=1,(U23*12+W23)-(Q23*12+S23)+1,"")</f>
        <v/>
      </c>
      <c r="AA23" s="458" t="s">
        <v>275</v>
      </c>
      <c r="AB23" s="459" t="str">
        <f>IFERROR(ROUNDDOWN(ROUND(L23*O23,0)*M23,0)*Z23,"")</f>
        <v/>
      </c>
      <c r="AC23" s="460" t="str">
        <f>IFERROR(ROUNDDOWN(ROUNDDOWN(ROUND(L23*VLOOKUP(K23,【参考】数式用!$A$4:$F$57,MATCH("処遇改善加算Ⅳ",【参考】数式用!$C$3:$F$3,0)+2,0),0)*M23,0)*Z23*0.5,0), "")</f>
        <v/>
      </c>
      <c r="AD23" s="156"/>
      <c r="AE23" s="157"/>
      <c r="AF23" s="157"/>
      <c r="AG23" s="158"/>
      <c r="AH23" s="159"/>
      <c r="AI23" s="161"/>
      <c r="AJ23" s="161"/>
      <c r="AK23" s="541" t="str">
        <f>IF(AND(N23&lt;&gt;"",OR(U23&lt;&gt;8,W23&lt;&gt;5)),"！算定期間の終わりが令和８年５月になっていません。令和８年６月以降については別シートに記載してください。",IF(AND(AN23="加算対象外",N23&lt;&gt;""),"このサービスは、令和８年４月・５月は処遇改善加算の対象ではありません。記入しないでください。",""))</f>
        <v/>
      </c>
      <c r="AL23" s="542" t="str">
        <f>IF(OR(N23="",AN23="加算対象外"),"",IF(OR(AND(COUNTIF(AP23,"未入力")&gt;0,AD23=""),AND(COUNTIF(AQ23,"未入力")&gt;0,AE23=""),AND(COUNTIF(AN23:BE23,"AF列に色付け")&gt;0,AF23=""),AND(COUNTIF(AN23:BE23,"AG列に色付け")&gt;0,OR(AG23="",AG23=0)),AND(COUNTIF(AN23:BE23,"AH列に色付け")&gt;0,AH23=""),AND(COUNTIF(AN23:BE23,"AI列に色付け")&gt;0,AI23=""),AND(COUNTIF(AN23:BE23,"AJ列に色付け")&gt;0,AJ23="")),"！記入が必要な欄（オレンジ色のセル）に空欄があります。空欄を埋めてください。",""))</f>
        <v/>
      </c>
      <c r="AM23" s="543"/>
      <c r="AN23" s="547" t="str">
        <f>IFERROR(VLOOKUP(K23,【参考】数式用!$A$2:$N$57,14,FALSE),"")</f>
        <v/>
      </c>
      <c r="AO23" s="547" t="str">
        <f>IF(AND(K23&lt;&gt;"",AN23="加算対象"),"N列に色付け","")</f>
        <v/>
      </c>
      <c r="AP23" s="546" t="str">
        <f>IF(AND(AC23&lt;&gt;0,AC23&lt;&gt;"",AN23="加算対象"),IF(AD23="○","入力済","未入力"),"")</f>
        <v/>
      </c>
      <c r="AQ23" s="546" t="str">
        <f>IF(AND(N23&lt;&gt;"",AE23="",AN23="加算対象"),"未入力","入力済")</f>
        <v>入力済</v>
      </c>
      <c r="AR23" s="547" t="str">
        <f>IF(AND(N23&lt;&gt;"",N23&lt;&gt;"処遇改善加算Ⅳ",AN23="加算対象"),"AF列に色付け","")</f>
        <v/>
      </c>
      <c r="AS23" s="546" t="str">
        <f>IF(AND(N23&lt;&gt;"",N23&lt;&gt;"処遇改善加算Ⅳ",AF23=""),"未入力","入力済")</f>
        <v>入力済</v>
      </c>
      <c r="AT23" s="546" t="str">
        <f>IF(OR(N23="処遇改善加算Ⅰ",N23="処遇改善加算Ⅱ"),"対象","")</f>
        <v/>
      </c>
      <c r="AU23" s="546" t="str">
        <f>IF(AND(AN23="加算対象",N23&lt;&gt;"処遇改善加算Ⅲ",N23&lt;&gt;"処遇改善加算Ⅳ",N23&lt;&gt;"",AT23&lt;&gt;"対象外"),1,"")</f>
        <v/>
      </c>
      <c r="AV23" s="547" t="str">
        <f>IF(AND(AU23=1,OR(AG23=0,AG23=""),AN23="加算対象"),"AH列に色付け","")</f>
        <v/>
      </c>
      <c r="AW23" s="547" t="str">
        <f>IF(AND($AU23=1,$AV23="AH列に色付け",OR($AG23="",$AH23="")),"未入力",IF(AND($AU23=1,$AV23="",$AG23=""),"未入力","入力済"))</f>
        <v>入力済</v>
      </c>
      <c r="AX23" s="546" t="str">
        <f>IFERROR(VLOOKUP(K23,【参考】数式用!$AR$3:$AS$49,2, FALSE), "")</f>
        <v/>
      </c>
      <c r="AY23" s="547" t="str">
        <f>IF(AND(AN23="加算対象",N23="処遇改善加算Ⅰ"),"AI列に色付け","")</f>
        <v/>
      </c>
      <c r="AZ23" s="547" t="str">
        <f>IF(AND(N23="処遇改善加算Ⅰ",AI23=""),"未入力","入力済")</f>
        <v>入力済</v>
      </c>
      <c r="BA23" s="546" t="str">
        <f>IFERROR(VLOOKUP(K23,【参考】数式用!$AX$3:$AY$56, 2, FALSE), "")</f>
        <v/>
      </c>
      <c r="BB23" s="547" t="str">
        <f>IF(COUNTIF(AE23:AH23,"*令和８年度特例要件を*")&gt;0,"AJ列に色付け","")</f>
        <v/>
      </c>
      <c r="BC23" s="647" t="str">
        <f>IF(AND(COUNTIF(AE23:AH23,"*令和８年度特例要件を*")&gt;0,AJ23=""),"未入力","入力済")</f>
        <v>入力済</v>
      </c>
      <c r="BD23" s="547" t="str">
        <f>IF(BB23="AJ列に色付け","入力必要","")</f>
        <v/>
      </c>
      <c r="BE23" s="547" t="str">
        <f>G23</f>
        <v/>
      </c>
      <c r="BH23" s="633" t="e">
        <f>VLOOKUP(K23,【参考】数式用!$A$2:$O$57,15,FALSE)</f>
        <v>#N/A</v>
      </c>
    </row>
    <row ht="109.9" customHeight="1" r="24" spans="1:60" s="549" customForma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IF(Q24&gt;=1,(U24*12+W24)-(Q24*12+S24)+1,"")</f>
        <v/>
      </c>
      <c r="AA24" s="458" t="s">
        <v>275</v>
      </c>
      <c r="AB24" s="459" t="str">
        <f>IFERROR(ROUNDDOWN(ROUND(L24*O24,0)*M24,0)*Z24,"")</f>
        <v/>
      </c>
      <c r="AC24" s="460" t="str">
        <f>IFERROR(ROUNDDOWN(ROUNDDOWN(ROUND(L24*VLOOKUP(K24,【参考】数式用!$A$4:$F$57,MATCH("処遇改善加算Ⅳ",【参考】数式用!$C$3:$F$3,0)+2,0),0)*M24,0)*Z24*0.5,0), "")</f>
        <v/>
      </c>
      <c r="AD24" s="156"/>
      <c r="AE24" s="157"/>
      <c r="AF24" s="157"/>
      <c r="AG24" s="158"/>
      <c r="AH24" s="159"/>
      <c r="AI24" s="161"/>
      <c r="AJ24" s="161"/>
      <c r="AK24" s="541" t="str">
        <f>IF(AND(N24&lt;&gt;"",OR(U24&lt;&gt;8,W24&lt;&gt;5)),"！算定期間の終わりが令和８年５月になっていません。令和８年６月以降については別シートに記載してください。",IF(AND(AN24="加算対象外",N24&lt;&gt;""),"このサービスは、令和８年４月・５月は処遇改善加算の対象ではありません。記入しないでください。",""))</f>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IF(AND(K24&lt;&gt;"",AN24="加算対象"),"N列に色付け","")</f>
        <v/>
      </c>
      <c r="AP24" s="546" t="str">
        <f>IF(AND(AC24&lt;&gt;0,AC24&lt;&gt;"",AN24="加算対象"),IF(AD24="○","入力済","未入力"),"")</f>
        <v/>
      </c>
      <c r="AQ24" s="546" t="str">
        <f>IF(AND(N24&lt;&gt;"",AE24="",AN24="加算対象"),"未入力","入力済")</f>
        <v>入力済</v>
      </c>
      <c r="AR24" s="547" t="str">
        <f>IF(AND(N24&lt;&gt;"",N24&lt;&gt;"処遇改善加算Ⅳ",AN24="加算対象"),"AF列に色付け","")</f>
        <v/>
      </c>
      <c r="AS24" s="546" t="str">
        <f>IF(AND(N24&lt;&gt;"",N24&lt;&gt;"処遇改善加算Ⅳ",AF24=""),"未入力","入力済")</f>
        <v>入力済</v>
      </c>
      <c r="AT24" s="546" t="str">
        <f>IF(OR(N24="処遇改善加算Ⅰ",N24="処遇改善加算Ⅱ"),"対象","")</f>
        <v/>
      </c>
      <c r="AU24" s="546" t="str">
        <f>IF(AND(AN24="加算対象",N24&lt;&gt;"処遇改善加算Ⅲ",N24&lt;&gt;"処遇改善加算Ⅳ",N24&lt;&gt;"",AT24&lt;&gt;"対象外"),1,"")</f>
        <v/>
      </c>
      <c r="AV24" s="547" t="str">
        <f>IF(AND(AU24=1,OR(AG24=0,AG24=""),AN24="加算対象"),"AH列に色付け","")</f>
        <v/>
      </c>
      <c r="AW24" s="547" t="str">
        <f>IF(AND($AU24=1,$AV24="AH列に色付け",OR($AG24="",$AH24="")),"未入力",IF(AND($AU24=1,$AV24="",$AG24=""),"未入力","入力済"))</f>
        <v>入力済</v>
      </c>
      <c r="AX24" s="546" t="str">
        <f>IFERROR(VLOOKUP(K24,【参考】数式用!$AR$3:$AS$49,2, FALSE), "")</f>
        <v/>
      </c>
      <c r="AY24" s="547" t="str">
        <f>IF(AND(AN24="加算対象",N24="処遇改善加算Ⅰ"),"AI列に色付け","")</f>
        <v/>
      </c>
      <c r="AZ24" s="547" t="str">
        <f>IF(AND(N24="処遇改善加算Ⅰ", AI24=""), "未入力","入力済")</f>
        <v>入力済</v>
      </c>
      <c r="BA24" s="546" t="str">
        <f>IFERROR(VLOOKUP(K24,【参考】数式用!$AX$3:$AY$56, 2, FALSE), "")</f>
        <v/>
      </c>
      <c r="BB24" s="547" t="str">
        <f>IF(COUNTIF(AE24:AH24,"*令和８年度特例要件を*")&gt;0,"AJ列に色付け","")</f>
        <v/>
      </c>
      <c r="BC24" s="647" t="str">
        <f>IF(AND(COUNTIF(AE24:AH24,"*令和８年度特例要件を*")&gt;0,AJ24=""),"未入力","入力済")</f>
        <v>入力済</v>
      </c>
      <c r="BD24" s="547" t="str">
        <f>IF(BB24="AJ列に色付け","入力必要","")</f>
        <v/>
      </c>
      <c r="BE24" s="547" t="str">
        <f>G24</f>
        <v/>
      </c>
      <c r="BH24" s="633" t="e">
        <f>VLOOKUP(K24,【参考】数式用!$A$2:$O$57,15,FALSE)</f>
        <v>#N/A</v>
      </c>
    </row>
    <row ht="109.9" customHeight="1" r="25" spans="1:60" s="549" customForma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IF(Q25&gt;=1,(U25*12+W25)-(Q25*12+S25)+1,"")</f>
        <v/>
      </c>
      <c r="AA25" s="458" t="s">
        <v>275</v>
      </c>
      <c r="AB25" s="459" t="str">
        <f>IFERROR(ROUNDDOWN(ROUND(L25*O25,0)*M25,0)*Z25,"")</f>
        <v/>
      </c>
      <c r="AC25" s="460" t="str">
        <f>IFERROR(ROUNDDOWN(ROUNDDOWN(ROUND(L25*VLOOKUP(K25,【参考】数式用!$A$4:$F$57,MATCH("処遇改善加算Ⅳ",【参考】数式用!$C$3:$F$3,0)+2,0),0)*M25,0)*Z25*0.5,0), "")</f>
        <v/>
      </c>
      <c r="AD25" s="156"/>
      <c r="AE25" s="157"/>
      <c r="AF25" s="157"/>
      <c r="AG25" s="158"/>
      <c r="AH25" s="159"/>
      <c r="AI25" s="161"/>
      <c r="AJ25" s="161"/>
      <c r="AK25" s="541" t="str">
        <f>IF(AND(N25&lt;&gt;"",OR(U25&lt;&gt;8,W25&lt;&gt;5)),"！算定期間の終わりが令和８年５月になっていません。令和８年６月以降については別シートに記載してください。",IF(AND(AN25="加算対象外",N25&lt;&gt;""),"このサービスは、令和８年４月・５月は処遇改善加算の対象ではありません。記入しないでください。",""))</f>
        <v/>
      </c>
      <c r="AL25" s="542" t="str">
        <f>IF(OR(N25="",AN25="加算対象外"),"",IF(OR(AND(COUNTIF(AP25,"未入力")&gt;0,AD25=""),AND(COUNTIF(AQ25,"未入力")&gt;0,AE25=""),AND(COUNTIF(AN25:BE25,"AF列に色付け")&gt;0,AF25=""),AND(COUNTIF(AN25:BE25,"AG列に色付け")&gt;0,OR(AG25="",AG25=0)),AND(COUNTIF(AN25:BE25,"AH列に色付け")&gt;0,AH25=""),AND(COUNTIF(AN25:BE25,"AI列に色付け")&gt;0,AI25=""),AND(COUNTIF(AN25:BE25,"AJ列に色付け")&gt;0,AJ25="")),"！記入が必要な欄（オレンジ色のセル）に空欄があります。空欄を埋めてください。",""))</f>
        <v/>
      </c>
      <c r="AM25" s="543"/>
      <c r="AN25" s="547" t="str">
        <f>IFERROR(VLOOKUP(K25,【参考】数式用!$A$2:$N$57,14,FALSE),"")</f>
        <v/>
      </c>
      <c r="AO25" s="547" t="str">
        <f>IF(AND(K25&lt;&gt;"",AN25="加算対象"),"N列に色付け","")</f>
        <v/>
      </c>
      <c r="AP25" s="546" t="str">
        <f>IF(AND(AC25&lt;&gt;0,AC25&lt;&gt;"",AN25="加算対象"),IF(AD25="○","入力済","未入力"),"")</f>
        <v/>
      </c>
      <c r="AQ25" s="546" t="str">
        <f>IF(AND(N25&lt;&gt;"",AE25="",AN25="加算対象"),"未入力","入力済")</f>
        <v>入力済</v>
      </c>
      <c r="AR25" s="547" t="str">
        <f>IF(AND(N25&lt;&gt;"",N25&lt;&gt;"処遇改善加算Ⅳ",AN25="加算対象"),"AF列に色付け","")</f>
        <v/>
      </c>
      <c r="AS25" s="546" t="str">
        <f>IF(AND(N25&lt;&gt;"",N25&lt;&gt;"処遇改善加算Ⅳ",AF25=""),"未入力","入力済")</f>
        <v>入力済</v>
      </c>
      <c r="AT25" s="546" t="str">
        <f>IF(OR(N25="処遇改善加算Ⅰ",N25="処遇改善加算Ⅱ"),"対象","")</f>
        <v/>
      </c>
      <c r="AU25" s="546" t="str">
        <f>IF(AND(AN25="加算対象",N25&lt;&gt;"処遇改善加算Ⅲ",N25&lt;&gt;"処遇改善加算Ⅳ",N25&lt;&gt;"",AT25&lt;&gt;"対象外"),1,"")</f>
        <v/>
      </c>
      <c r="AV25" s="547" t="str">
        <f>IF(AND(AU25=1,OR(AG25=0,AG25=""),AN25="加算対象"),"AH列に色付け","")</f>
        <v/>
      </c>
      <c r="AW25" s="547" t="str">
        <f>IF(AND($AU25=1,$AV25="AH列に色付け",OR($AG25="",$AH25="")),"未入力",IF(AND($AU25=1,$AV25="",$AG25=""),"未入力","入力済"))</f>
        <v>入力済</v>
      </c>
      <c r="AX25" s="546" t="str">
        <f>IFERROR(VLOOKUP(K25,【参考】数式用!$AR$3:$AS$49,2, FALSE), "")</f>
        <v/>
      </c>
      <c r="AY25" s="547" t="str">
        <f>IF(AND(AN25="加算対象",N25="処遇改善加算Ⅰ"),"AI列に色付け","")</f>
        <v/>
      </c>
      <c r="AZ25" s="547" t="str">
        <f>IF(AND(N25="処遇改善加算Ⅰ",AI25=""),"未入力","入力済")</f>
        <v>入力済</v>
      </c>
      <c r="BA25" s="546" t="str">
        <f>IFERROR(VLOOKUP(K25,【参考】数式用!$AX$3:$AY$56, 2, FALSE), "")</f>
        <v/>
      </c>
      <c r="BB25" s="547" t="str">
        <f>IF(COUNTIF(AE25:AH25,"*令和８年度特例要件を*")&gt;0,"AJ列に色付け","")</f>
        <v/>
      </c>
      <c r="BC25" s="647" t="str">
        <f>IF(AND(COUNTIF(AE25:AH25,"*令和８年度特例要件を*")&gt;0,AJ25=""),"未入力","入力済")</f>
        <v>入力済</v>
      </c>
      <c r="BD25" s="547" t="str">
        <f>IF(BB25="AJ列に色付け","入力必要","")</f>
        <v/>
      </c>
      <c r="BE25" s="547" t="str">
        <f>G25</f>
        <v/>
      </c>
      <c r="BH25" s="633" t="e">
        <f>VLOOKUP(K25,【参考】数式用!$A$2:$O$57,15,FALSE)</f>
        <v>#N/A</v>
      </c>
    </row>
    <row ht="109.9" customHeight="1" r="26" spans="1:60" s="549" customForma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IF(Q26&gt;=1,(U26*12+W26)-(Q26*12+S26)+1,"")</f>
        <v/>
      </c>
      <c r="AA26" s="458" t="s">
        <v>275</v>
      </c>
      <c r="AB26" s="459" t="str">
        <f>IFERROR(ROUNDDOWN(ROUND(L26*O26,0)*M26,0)*Z26,"")</f>
        <v/>
      </c>
      <c r="AC26" s="460" t="str">
        <f>IFERROR(ROUNDDOWN(ROUNDDOWN(ROUND(L26*VLOOKUP(K26,【参考】数式用!$A$4:$F$57,MATCH("処遇改善加算Ⅳ",【参考】数式用!$C$3:$F$3,0)+2,0),0)*M26,0)*Z26*0.5,0), "")</f>
        <v/>
      </c>
      <c r="AD26" s="156"/>
      <c r="AE26" s="157"/>
      <c r="AF26" s="157"/>
      <c r="AG26" s="158"/>
      <c r="AH26" s="159"/>
      <c r="AI26" s="161"/>
      <c r="AJ26" s="161"/>
      <c r="AK26" s="541" t="str">
        <f>IF(AND(N26&lt;&gt;"",OR(U26&lt;&gt;8,W26&lt;&gt;5)),"！算定期間の終わりが令和８年５月になっていません。令和８年６月以降については別シートに記載してください。",IF(AND(AN26="加算対象外",N26&lt;&gt;""),"このサービスは、令和８年４月・５月は処遇改善加算の対象ではありません。記入しないでください。",""))</f>
        <v/>
      </c>
      <c r="AL26" s="542" t="str">
        <f>IF(OR(N26="",AN26="加算対象外"),"",IF(OR(AND(COUNTIF(AP26,"未入力")&gt;0,AD26=""),AND(COUNTIF(AQ26,"未入力")&gt;0,AE26=""),AND(COUNTIF(AN26:BE26,"AF列に色付け")&gt;0,AF26=""),AND(COUNTIF(AN26:BE26,"AG列に色付け")&gt;0,OR(AG26="",AG26=0)),AND(COUNTIF(AN26:BE26,"AH列に色付け")&gt;0,AH26=""),AND(COUNTIF(AN26:BE26,"AI列に色付け")&gt;0,AI26=""),AND(COUNTIF(AN26:BE26,"AJ列に色付け")&gt;0,AJ26="")),"！記入が必要な欄（オレンジ色のセル）に空欄があります。空欄を埋めてください。",""))</f>
        <v/>
      </c>
      <c r="AM26" s="543"/>
      <c r="AN26" s="547" t="str">
        <f>IFERROR(VLOOKUP(K26,【参考】数式用!$A$2:$N$57,14,FALSE),"")</f>
        <v/>
      </c>
      <c r="AO26" s="547" t="str">
        <f>IF(AND(K26&lt;&gt;"",AN26="加算対象"),"N列に色付け","")</f>
        <v/>
      </c>
      <c r="AP26" s="546" t="str">
        <f>IF(AND(AC26&lt;&gt;0,AC26&lt;&gt;"",AN26="加算対象"),IF(AD26="○","入力済","未入力"),"")</f>
        <v/>
      </c>
      <c r="AQ26" s="546" t="str">
        <f>IF(AND(N26&lt;&gt;"",AE26="",AN26="加算対象"),"未入力","入力済")</f>
        <v>入力済</v>
      </c>
      <c r="AR26" s="547" t="str">
        <f>IF(AND(N26&lt;&gt;"",N26&lt;&gt;"処遇改善加算Ⅳ",AN26="加算対象"),"AF列に色付け","")</f>
        <v/>
      </c>
      <c r="AS26" s="546" t="str">
        <f>IF(AND(N26&lt;&gt;"",N26&lt;&gt;"処遇改善加算Ⅳ",AF26=""),"未入力","入力済")</f>
        <v>入力済</v>
      </c>
      <c r="AT26" s="546" t="str">
        <f>IF(OR(N26="処遇改善加算Ⅰ",N26="処遇改善加算Ⅱ"),"対象","")</f>
        <v/>
      </c>
      <c r="AU26" s="546" t="str">
        <f>IF(AND(AN26="加算対象",N26&lt;&gt;"処遇改善加算Ⅲ",N26&lt;&gt;"処遇改善加算Ⅳ",N26&lt;&gt;"",AT26&lt;&gt;"対象外"),1,"")</f>
        <v/>
      </c>
      <c r="AV26" s="547" t="str">
        <f>IF(AND(AU26=1,OR(AG26=0,AG26=""),AN26="加算対象"),"AH列に色付け","")</f>
        <v/>
      </c>
      <c r="AW26" s="547" t="str">
        <f>IF(AND($AU26=1,$AV26="AH列に色付け",OR($AG26="",$AH26="")),"未入力",IF(AND($AU26=1,$AV26="",$AG26=""),"未入力","入力済"))</f>
        <v>入力済</v>
      </c>
      <c r="AX26" s="546" t="str">
        <f>IFERROR(VLOOKUP(K26,【参考】数式用!$AR$3:$AS$49,2, FALSE), "")</f>
        <v/>
      </c>
      <c r="AY26" s="547" t="str">
        <f>IF(AND(AN26="加算対象",N26="処遇改善加算Ⅰ"),"AI列に色付け","")</f>
        <v/>
      </c>
      <c r="AZ26" s="547" t="str">
        <f>IF(AND(N26="処遇改善加算Ⅰ",AI26=""),"未入力","入力済")</f>
        <v>入力済</v>
      </c>
      <c r="BA26" s="546" t="str">
        <f>IFERROR(VLOOKUP(K26,【参考】数式用!$AX$3:$AY$56, 2, FALSE), "")</f>
        <v/>
      </c>
      <c r="BB26" s="547" t="str">
        <f>IF(COUNTIF(AE26:AH26,"*令和８年度特例要件を*")&gt;0,"AJ列に色付け","")</f>
        <v/>
      </c>
      <c r="BC26" s="647" t="str">
        <f>IF(AND(COUNTIF(AE26:AH26,"*令和８年度特例要件を*")&gt;0,AJ26=""),"未入力","入力済")</f>
        <v>入力済</v>
      </c>
      <c r="BD26" s="547" t="str">
        <f>IF(BB26="AJ列に色付け","入力必要","")</f>
        <v/>
      </c>
      <c r="BE26" s="547" t="str">
        <f>G26</f>
        <v/>
      </c>
      <c r="BH26" s="633" t="e">
        <f>VLOOKUP(K26,【参考】数式用!$A$2:$O$57,15,FALSE)</f>
        <v>#N/A</v>
      </c>
    </row>
    <row ht="109.9" customHeight="1" r="27" spans="1:60" s="549" customForma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IF(Q27&gt;=1,(U27*12+W27)-(Q27*12+S27)+1,"")</f>
        <v/>
      </c>
      <c r="AA27" s="458" t="s">
        <v>275</v>
      </c>
      <c r="AB27" s="459" t="str">
        <f>IFERROR(ROUNDDOWN(ROUND(L27*O27,0)*M27,0)*Z27,"")</f>
        <v/>
      </c>
      <c r="AC27" s="460" t="str">
        <f>IFERROR(ROUNDDOWN(ROUNDDOWN(ROUND(L27*VLOOKUP(K27,【参考】数式用!$A$4:$F$57,MATCH("処遇改善加算Ⅳ",【参考】数式用!$C$3:$F$3,0)+2,0),0)*M27,0)*Z27*0.5,0), "")</f>
        <v/>
      </c>
      <c r="AD27" s="156"/>
      <c r="AE27" s="157"/>
      <c r="AF27" s="157"/>
      <c r="AG27" s="158"/>
      <c r="AH27" s="159"/>
      <c r="AI27" s="161"/>
      <c r="AJ27" s="161"/>
      <c r="AK27" s="541" t="str">
        <f>IF(AND(N27&lt;&gt;"",OR(U27&lt;&gt;8,W27&lt;&gt;5)),"！算定期間の終わりが令和８年５月になっていません。令和８年６月以降については別シートに記載してください。",IF(AND(AN27="加算対象外",N27&lt;&gt;""),"このサービスは、令和８年４月・５月は処遇改善加算の対象ではありません。記入しないでください。",""))</f>
        <v/>
      </c>
      <c r="AL27" s="542" t="str">
        <f>IF(OR(N27="",AN27="加算対象外"),"",IF(OR(AND(COUNTIF(AP27,"未入力")&gt;0,AD27=""),AND(COUNTIF(AQ27,"未入力")&gt;0,AE27=""),AND(COUNTIF(AN27:BE27,"AF列に色付け")&gt;0,AF27=""),AND(COUNTIF(AN27:BE27,"AG列に色付け")&gt;0,OR(AG27="",AG27=0)),AND(COUNTIF(AN27:BE27,"AH列に色付け")&gt;0,AH27=""),AND(COUNTIF(AN27:BE27,"AI列に色付け")&gt;0,AI27=""),AND(COUNTIF(AN27:BE27,"AJ列に色付け")&gt;0,AJ27="")),"！記入が必要な欄（オレンジ色のセル）に空欄があります。空欄を埋めてください。",""))</f>
        <v/>
      </c>
      <c r="AM27" s="543"/>
      <c r="AN27" s="547" t="str">
        <f>IFERROR(VLOOKUP(K27,【参考】数式用!$A$2:$N$57,14,FALSE),"")</f>
        <v/>
      </c>
      <c r="AO27" s="547" t="str">
        <f>IF(AND(K27&lt;&gt;"",AN27="加算対象"),"N列に色付け","")</f>
        <v/>
      </c>
      <c r="AP27" s="546" t="str">
        <f>IF(AND(AC27&lt;&gt;0,AC27&lt;&gt;"",AN27="加算対象"),IF(AD27="○","入力済","未入力"),"")</f>
        <v/>
      </c>
      <c r="AQ27" s="546" t="str">
        <f>IF(AND(N27&lt;&gt;"",AE27="",AN27="加算対象"),"未入力","入力済")</f>
        <v>入力済</v>
      </c>
      <c r="AR27" s="547" t="str">
        <f>IF(AND(N27&lt;&gt;"",N27&lt;&gt;"処遇改善加算Ⅳ",AN27="加算対象"),"AF列に色付け","")</f>
        <v/>
      </c>
      <c r="AS27" s="546" t="str">
        <f>IF(AND(N27&lt;&gt;"",N27&lt;&gt;"処遇改善加算Ⅳ",AF27=""),"未入力","入力済")</f>
        <v>入力済</v>
      </c>
      <c r="AT27" s="546" t="str">
        <f>IF(OR(N27="処遇改善加算Ⅰ",N27="処遇改善加算Ⅱ"),"対象","")</f>
        <v/>
      </c>
      <c r="AU27" s="546" t="str">
        <f>IF(AND(AN27="加算対象",N27&lt;&gt;"処遇改善加算Ⅲ",N27&lt;&gt;"処遇改善加算Ⅳ",N27&lt;&gt;"",AT27&lt;&gt;"対象外"),1,"")</f>
        <v/>
      </c>
      <c r="AV27" s="547" t="str">
        <f>IF(AND(AU27=1,OR(AG27=0,AG27=""),AN27="加算対象"),"AH列に色付け","")</f>
        <v/>
      </c>
      <c r="AW27" s="547" t="str">
        <f>IF(AND($AU27=1,$AV27="AH列に色付け",OR($AG27="",$AH27="")),"未入力",IF(AND($AU27=1,$AV27="",$AG27=""),"未入力","入力済"))</f>
        <v>入力済</v>
      </c>
      <c r="AX27" s="546" t="str">
        <f>IFERROR(VLOOKUP(K27,【参考】数式用!$AR$3:$AS$49,2, FALSE), "")</f>
        <v/>
      </c>
      <c r="AY27" s="547" t="str">
        <f>IF(AND(AN27="加算対象",N27="処遇改善加算Ⅰ"),"AI列に色付け","")</f>
        <v/>
      </c>
      <c r="AZ27" s="547" t="str">
        <f>IF(AND(N27="処遇改善加算Ⅰ",AI27=""),"未入力","入力済")</f>
        <v>入力済</v>
      </c>
      <c r="BA27" s="546" t="str">
        <f>IFERROR(VLOOKUP(K27,【参考】数式用!$AX$3:$AY$56, 2, FALSE), "")</f>
        <v/>
      </c>
      <c r="BB27" s="547" t="str">
        <f>IF(COUNTIF(AE27:AH27,"*令和８年度特例要件を*")&gt;0,"AJ列に色付け","")</f>
        <v/>
      </c>
      <c r="BC27" s="647" t="str">
        <f>IF(AND(COUNTIF(AE27:AH27,"*令和８年度特例要件を*")&gt;0,AJ27=""),"未入力","入力済")</f>
        <v>入力済</v>
      </c>
      <c r="BD27" s="547" t="str">
        <f>IF(BB27="AJ列に色付け","入力必要","")</f>
        <v/>
      </c>
      <c r="BE27" s="547" t="str">
        <f>G27</f>
        <v/>
      </c>
      <c r="BH27" s="633" t="e">
        <f>VLOOKUP(K27,【参考】数式用!$A$2:$O$57,15,FALSE)</f>
        <v>#N/A</v>
      </c>
    </row>
    <row ht="109.9" customHeight="1" r="28" spans="1:60" s="549" customForma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IF(Q28&gt;=1,(U28*12+W28)-(Q28*12+S28)+1,"")</f>
        <v/>
      </c>
      <c r="AA28" s="458" t="s">
        <v>275</v>
      </c>
      <c r="AB28" s="459" t="str">
        <f>IFERROR(ROUNDDOWN(ROUND(L28*O28,0)*M28,0)*Z28,"")</f>
        <v/>
      </c>
      <c r="AC28" s="460" t="str">
        <f>IFERROR(ROUNDDOWN(ROUNDDOWN(ROUND(L28*VLOOKUP(K28,【参考】数式用!$A$4:$F$57,MATCH("処遇改善加算Ⅳ",【参考】数式用!$C$3:$F$3,0)+2,0),0)*M28,0)*Z28*0.5,0), "")</f>
        <v/>
      </c>
      <c r="AD28" s="156"/>
      <c r="AE28" s="157"/>
      <c r="AF28" s="157"/>
      <c r="AG28" s="158"/>
      <c r="AH28" s="159"/>
      <c r="AI28" s="161"/>
      <c r="AJ28" s="586"/>
      <c r="AK28" s="541" t="str">
        <f>IF(AND(N28&lt;&gt;"",OR(U28&lt;&gt;8,W28&lt;&gt;5)),"！算定期間の終わりが令和８年５月になっていません。令和８年６月以降については別シートに記載してください。",IF(AND(AN28="加算対象外",N28&lt;&gt;""),"このサービスは、令和８年４月・５月は処遇改善加算の対象ではありません。記入しないでください。",""))</f>
        <v/>
      </c>
      <c r="AL28" s="542" t="str">
        <f>IF(OR(N28="",AN28="加算対象外"),"",IF(OR(AND(COUNTIF(AP28,"未入力")&gt;0,AD28=""),AND(COUNTIF(AQ28,"未入力")&gt;0,AE28=""),AND(COUNTIF(AN28:BE28,"AF列に色付け")&gt;0,AF28=""),AND(COUNTIF(AN28:BE28,"AG列に色付け")&gt;0,OR(AG28="",AG28=0)),AND(COUNTIF(AN28:BE28,"AH列に色付け")&gt;0,AH28=""),AND(COUNTIF(AN28:BE28,"AI列に色付け")&gt;0,AI28=""),AND(COUNTIF(AN28:BE28,"AJ列に色付け")&gt;0,AJ28="")),"！記入が必要な欄（オレンジ色のセル）に空欄があります。空欄を埋めてください。",""))</f>
        <v/>
      </c>
      <c r="AM28" s="543"/>
      <c r="AN28" s="547" t="str">
        <f>IFERROR(VLOOKUP(K28,【参考】数式用!$A$2:$N$57,14,FALSE),"")</f>
        <v/>
      </c>
      <c r="AO28" s="547" t="str">
        <f>IF(AND(K28&lt;&gt;"",AN28="加算対象"),"N列に色付け","")</f>
        <v/>
      </c>
      <c r="AP28" s="546" t="str">
        <f>IF(AND(AC28&lt;&gt;0,AC28&lt;&gt;"",AN28="加算対象"),IF(AD28="○","入力済","未入力"),"")</f>
        <v/>
      </c>
      <c r="AQ28" s="546" t="str">
        <f>IF(AND(N28&lt;&gt;"",AE28="",AN28="加算対象"),"未入力","入力済")</f>
        <v>入力済</v>
      </c>
      <c r="AR28" s="547" t="str">
        <f>IF(AND(N28&lt;&gt;"",N28&lt;&gt;"処遇改善加算Ⅳ",AN28="加算対象"),"AF列に色付け","")</f>
        <v/>
      </c>
      <c r="AS28" s="546" t="str">
        <f>IF(AND(N28&lt;&gt;"",N28&lt;&gt;"処遇改善加算Ⅳ",AF28=""),"未入力","入力済")</f>
        <v>入力済</v>
      </c>
      <c r="AT28" s="546" t="str">
        <f>IF(OR(N28="処遇改善加算Ⅰ",N28="処遇改善加算Ⅱ"),"対象","")</f>
        <v/>
      </c>
      <c r="AU28" s="546" t="str">
        <f>IF(AND(AN28="加算対象",N28&lt;&gt;"処遇改善加算Ⅲ",N28&lt;&gt;"処遇改善加算Ⅳ",N28&lt;&gt;"",AT28&lt;&gt;"対象外"),1,"")</f>
        <v/>
      </c>
      <c r="AV28" s="547" t="str">
        <f>IF(AND(AU28=1,OR(AG28=0,AG28=""),AN28="加算対象"),"AH列に色付け","")</f>
        <v/>
      </c>
      <c r="AW28" s="547" t="str">
        <f>IF(AND($AU28=1,$AV28="AH列に色付け",OR($AG28="",$AH28="")),"未入力",IF(AND($AU28=1,$AV28="",$AG28=""),"未入力","入力済"))</f>
        <v>入力済</v>
      </c>
      <c r="AX28" s="546" t="str">
        <f>IFERROR(VLOOKUP(K28,【参考】数式用!$AR$3:$AS$49,2, FALSE), "")</f>
        <v/>
      </c>
      <c r="AY28" s="547" t="str">
        <f>IF(AND(AN28="加算対象",N28="処遇改善加算Ⅰ"),"AI列に色付け","")</f>
        <v/>
      </c>
      <c r="AZ28" s="547" t="str">
        <f>IF(AND(N28="処遇改善加算Ⅰ",AI28=""),"未入力","入力済")</f>
        <v>入力済</v>
      </c>
      <c r="BA28" s="546" t="str">
        <f>IFERROR(VLOOKUP(K28,【参考】数式用!$AX$3:$AY$56, 2, FALSE), "")</f>
        <v/>
      </c>
      <c r="BB28" s="547" t="str">
        <f>IF(COUNTIF(AE28:AH28,"*令和８年度特例要件を*")&gt;0,"AJ列に色付け","")</f>
        <v/>
      </c>
      <c r="BC28" s="647" t="str">
        <f>IF(AND(COUNTIF(AE28:AH28,"*令和８年度特例要件を*")&gt;0,AJ28=""),"未入力","入力済")</f>
        <v>入力済</v>
      </c>
      <c r="BD28" s="547" t="str">
        <f>IF(BB28="AJ列に色付け","入力必要","")</f>
        <v/>
      </c>
      <c r="BE28" s="547" t="str">
        <f>G28</f>
        <v/>
      </c>
      <c r="BH28" s="633" t="e">
        <f>VLOOKUP(K28,【参考】数式用!$A$2:$O$57,15,FALSE)</f>
        <v>#N/A</v>
      </c>
    </row>
    <row ht="109.9" customHeight="1" r="29" spans="1:60" s="549" customForma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IF(Q29&gt;=1,(U29*12+W29)-(Q29*12+S29)+1,"")</f>
        <v/>
      </c>
      <c r="AA29" s="458" t="s">
        <v>275</v>
      </c>
      <c r="AB29" s="459" t="str">
        <f>IFERROR(ROUNDDOWN(ROUND(L29*O29,0)*M29,0)*Z29,"")</f>
        <v/>
      </c>
      <c r="AC29" s="460" t="str">
        <f>IFERROR(ROUNDDOWN(ROUNDDOWN(ROUND(L29*VLOOKUP(K29,【参考】数式用!$A$4:$F$57,MATCH("処遇改善加算Ⅳ",【参考】数式用!$C$3:$F$3,0)+2,0),0)*M29,0)*Z29*0.5,0), "")</f>
        <v/>
      </c>
      <c r="AD29" s="156"/>
      <c r="AE29" s="157"/>
      <c r="AF29" s="157"/>
      <c r="AG29" s="158"/>
      <c r="AH29" s="159"/>
      <c r="AI29" s="161"/>
      <c r="AJ29" s="586"/>
      <c r="AK29" s="541" t="str">
        <f>IF(AND(N29&lt;&gt;"",OR(U29&lt;&gt;8,W29&lt;&gt;5)),"！算定期間の終わりが令和８年５月になっていません。令和８年６月以降については別シートに記載してください。",IF(AND(AN29="加算対象外",N29&lt;&gt;""),"このサービスは、令和８年４月・５月は処遇改善加算の対象ではありません。記入しないでください。",""))</f>
        <v/>
      </c>
      <c r="AL29" s="542" t="str">
        <f>IF(OR(N29="",AN29="加算対象外"),"",IF(OR(AND(COUNTIF(AP29,"未入力")&gt;0,AD29=""),AND(COUNTIF(AQ29,"未入力")&gt;0,AE29=""),AND(COUNTIF(AN29:BE29,"AF列に色付け")&gt;0,AF29=""),AND(COUNTIF(AN29:BE29,"AG列に色付け")&gt;0,OR(AG29="",AG29=0)),AND(COUNTIF(AN29:BE29,"AH列に色付け")&gt;0,AH29=""),AND(COUNTIF(AN29:BE29,"AI列に色付け")&gt;0,AI29=""),AND(COUNTIF(AN29:BE29,"AJ列に色付け")&gt;0,AJ29="")),"！記入が必要な欄（オレンジ色のセル）に空欄があります。空欄を埋めてください。",""))</f>
        <v/>
      </c>
      <c r="AM29" s="543"/>
      <c r="AN29" s="547" t="str">
        <f>IFERROR(VLOOKUP(K29,【参考】数式用!$A$2:$N$57,14,FALSE),"")</f>
        <v/>
      </c>
      <c r="AO29" s="547" t="str">
        <f>IF(AND(K29&lt;&gt;"",AN29="加算対象"),"N列に色付け","")</f>
        <v/>
      </c>
      <c r="AP29" s="546" t="str">
        <f>IF(AND(AC29&lt;&gt;0,AC29&lt;&gt;"",AN29="加算対象"),IF(AD29="○","入力済","未入力"),"")</f>
        <v/>
      </c>
      <c r="AQ29" s="546" t="str">
        <f>IF(AND(N29&lt;&gt;"",AE29="",AN29="加算対象"),"未入力","入力済")</f>
        <v>入力済</v>
      </c>
      <c r="AR29" s="547" t="str">
        <f>IF(AND(N29&lt;&gt;"",N29&lt;&gt;"処遇改善加算Ⅳ",AN29="加算対象"),"AF列に色付け","")</f>
        <v/>
      </c>
      <c r="AS29" s="546" t="str">
        <f>IF(AND(N29&lt;&gt;"",N29&lt;&gt;"処遇改善加算Ⅳ",AF29=""),"未入力","入力済")</f>
        <v>入力済</v>
      </c>
      <c r="AT29" s="546" t="str">
        <f>IF(OR(N29="処遇改善加算Ⅰ",N29="処遇改善加算Ⅱ"),"対象","")</f>
        <v/>
      </c>
      <c r="AU29" s="546" t="str">
        <f>IF(AND(AN29="加算対象",N29&lt;&gt;"処遇改善加算Ⅲ",N29&lt;&gt;"処遇改善加算Ⅳ",N29&lt;&gt;"",AT29&lt;&gt;"対象外"),1,"")</f>
        <v/>
      </c>
      <c r="AV29" s="547" t="str">
        <f>IF(AND(AU29=1,OR(AG29=0,AG29=""),AN29="加算対象"),"AH列に色付け","")</f>
        <v/>
      </c>
      <c r="AW29" s="547" t="str">
        <f>IF(AND($AU29=1,$AV29="AH列に色付け",OR($AG29="",$AH29="")),"未入力",IF(AND($AU29=1,$AV29="",$AG29=""),"未入力","入力済"))</f>
        <v>入力済</v>
      </c>
      <c r="AX29" s="546" t="str">
        <f>IFERROR(VLOOKUP(K29,【参考】数式用!$AR$3:$AS$49,2, FALSE), "")</f>
        <v/>
      </c>
      <c r="AY29" s="547" t="str">
        <f>IF(AND(AN29="加算対象",N29="処遇改善加算Ⅰ"),"AI列に色付け","")</f>
        <v/>
      </c>
      <c r="AZ29" s="547" t="e">
        <f>IF(AND(N29="処遇改善加算Ⅰ",#REF!= ""), "未入力","入力済")</f>
        <v>#REF!</v>
      </c>
      <c r="BA29" s="546" t="str">
        <f>IFERROR(VLOOKUP(K29,【参考】数式用!$AX$3:$AY$56, 2, FALSE), "")</f>
        <v/>
      </c>
      <c r="BB29" s="547" t="str">
        <f>IF(COUNTIF(AE29:AH29,"*令和８年度特例要件を*")&gt;0,"AJ列に色付け","")</f>
        <v/>
      </c>
      <c r="BC29" s="647" t="str">
        <f>IF(AND(COUNTIF(AE29:AH29,"*令和８年度特例要件を*")&gt;0,AJ29=""),"未入力","入力済")</f>
        <v>入力済</v>
      </c>
      <c r="BD29" s="547" t="str">
        <f>IF(BB29="AJ列に色付け","入力必要","")</f>
        <v/>
      </c>
      <c r="BE29" s="547" t="str">
        <f>G29</f>
        <v/>
      </c>
      <c r="BH29" s="633" t="e">
        <f>VLOOKUP(K29,【参考】数式用!$A$2:$O$57,15,FALSE)</f>
        <v>#N/A</v>
      </c>
    </row>
    <row ht="109.9" customHeight="1" r="30" spans="1:60" s="549" customForma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IF(Q30&gt;=1,(U30*12+W30)-(Q30*12+S30)+1,"")</f>
        <v/>
      </c>
      <c r="AA30" s="458" t="s">
        <v>275</v>
      </c>
      <c r="AB30" s="459" t="str">
        <f>IFERROR(ROUNDDOWN(ROUND(L30*O30,0)*M30,0)*Z30,"")</f>
        <v/>
      </c>
      <c r="AC30" s="460" t="str">
        <f>IFERROR(ROUNDDOWN(ROUNDDOWN(ROUND(L30*VLOOKUP(K30,【参考】数式用!$A$4:$F$57,MATCH("処遇改善加算Ⅳ",【参考】数式用!$C$3:$F$3,0)+2,0),0)*M30,0)*Z30*0.5,0), "")</f>
        <v/>
      </c>
      <c r="AD30" s="156"/>
      <c r="AE30" s="157"/>
      <c r="AF30" s="157"/>
      <c r="AG30" s="158"/>
      <c r="AH30" s="159"/>
      <c r="AI30" s="161"/>
      <c r="AJ30" s="586"/>
      <c r="AK30" s="541" t="str">
        <f>IF(AND(N30&lt;&gt;"",OR(U30&lt;&gt;8,W30&lt;&gt;5)),"！算定期間の終わりが令和８年５月になっていません。令和８年６月以降については別シートに記載してください。",IF(AND(AN30="加算対象外",N30&lt;&gt;""),"このサービスは、令和８年４月・５月は処遇改善加算の対象ではありません。記入しないでください。",""))</f>
        <v/>
      </c>
      <c r="AL30" s="542" t="str">
        <f>IF(OR(N30="",AN30="加算対象外"),"",IF(OR(AND(COUNTIF(AP30,"未入力")&gt;0,AD30=""),AND(COUNTIF(AQ30,"未入力")&gt;0,AE30=""),AND(COUNTIF(AN30:BE30,"AF列に色付け")&gt;0,AF30=""),AND(COUNTIF(AN30:BE30,"AG列に色付け")&gt;0,OR(AG30="",AG30=0)),AND(COUNTIF(AN30:BE30,"AH列に色付け")&gt;0,AH30=""),AND(COUNTIF(AN30:BE30,"AI列に色付け")&gt;0,AI30=""),AND(COUNTIF(AN30:BE30,"AJ列に色付け")&gt;0,AJ30="")),"！記入が必要な欄（オレンジ色のセル）に空欄があります。空欄を埋めてください。",""))</f>
        <v/>
      </c>
      <c r="AM30" s="543"/>
      <c r="AN30" s="547" t="str">
        <f>IFERROR(VLOOKUP(K30,【参考】数式用!$A$2:$N$57,14,FALSE),"")</f>
        <v/>
      </c>
      <c r="AO30" s="547" t="str">
        <f>IF(AND(K30&lt;&gt;"",AN30="加算対象"),"N列に色付け","")</f>
        <v/>
      </c>
      <c r="AP30" s="546" t="str">
        <f>IF(AND(AC30&lt;&gt;0,AC30&lt;&gt;"",AN30="加算対象"),IF(AD30="○","入力済","未入力"),"")</f>
        <v/>
      </c>
      <c r="AQ30" s="546" t="str">
        <f>IF(AND(N30&lt;&gt;"",AE30="",AN30="加算対象"),"未入力","入力済")</f>
        <v>入力済</v>
      </c>
      <c r="AR30" s="547" t="str">
        <f>IF(AND(N30&lt;&gt;"",N30&lt;&gt;"処遇改善加算Ⅳ",AN30="加算対象"),"AF列に色付け","")</f>
        <v/>
      </c>
      <c r="AS30" s="546" t="str">
        <f>IF(AND(N30&lt;&gt;"",N30&lt;&gt;"処遇改善加算Ⅳ",AF30=""),"未入力","入力済")</f>
        <v>入力済</v>
      </c>
      <c r="AT30" s="546" t="str">
        <f>IF(OR(N30="処遇改善加算Ⅰ",N30="処遇改善加算Ⅱ"),"対象","")</f>
        <v/>
      </c>
      <c r="AU30" s="546" t="str">
        <f>IF(AND(AN30="加算対象",N30&lt;&gt;"処遇改善加算Ⅲ",N30&lt;&gt;"処遇改善加算Ⅳ",N30&lt;&gt;"",AT30&lt;&gt;"対象外"),1,"")</f>
        <v/>
      </c>
      <c r="AV30" s="547" t="str">
        <f>IF(AND(AU30=1,OR(AG30=0,AG30=""),AN30="加算対象"),"AH列に色付け","")</f>
        <v/>
      </c>
      <c r="AW30" s="547" t="str">
        <f>IF(AND($AU30=1,$AV30="AH列に色付け",OR($AG30="",$AH30="")),"未入力",IF(AND($AU30=1,$AV30="",$AG30=""),"未入力","入力済"))</f>
        <v>入力済</v>
      </c>
      <c r="AX30" s="546" t="str">
        <f>IFERROR(VLOOKUP(K30,【参考】数式用!$AR$3:$AS$49,2, FALSE), "")</f>
        <v/>
      </c>
      <c r="AY30" s="547" t="str">
        <f>IF(AND(AN30="加算対象",N30="処遇改善加算Ⅰ"),"AI列に色付け","")</f>
        <v/>
      </c>
      <c r="AZ30" s="547" t="str">
        <f>IF(AND(N30="処遇改善加算Ⅰ",AI30=""),"未入力","入力済")</f>
        <v>入力済</v>
      </c>
      <c r="BA30" s="546" t="str">
        <f>IFERROR(VLOOKUP(K30,【参考】数式用!$AX$3:$AY$56, 2, FALSE), "")</f>
        <v/>
      </c>
      <c r="BB30" s="547" t="str">
        <f>IF(COUNTIF(AE30:AH30,"*令和８年度特例要件を*")&gt;0,"AJ列に色付け","")</f>
        <v/>
      </c>
      <c r="BC30" s="647" t="str">
        <f>IF(AND(COUNTIF(AE30:AH30,"*令和８年度特例要件を*")&gt;0,AJ30=""),"未入力","入力済")</f>
        <v>入力済</v>
      </c>
      <c r="BD30" s="547" t="str">
        <f>IF(BB30="AJ列に色付け","入力必要","")</f>
        <v/>
      </c>
      <c r="BE30" s="547" t="str">
        <f>G30</f>
        <v/>
      </c>
      <c r="BH30" s="633" t="e">
        <f>VLOOKUP(K30,【参考】数式用!$A$2:$O$57,15,FALSE)</f>
        <v>#N/A</v>
      </c>
    </row>
    <row ht="109.9" customHeight="1" r="31" spans="1:60" s="549" customForma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IF(Q31&gt;=1,(U31*12+W31)-(Q31*12+S31)+1,"")</f>
        <v/>
      </c>
      <c r="AA31" s="458" t="s">
        <v>275</v>
      </c>
      <c r="AB31" s="459" t="str">
        <f>IFERROR(ROUNDDOWN(ROUND(L31*O31,0)*M31,0)*Z31,"")</f>
        <v/>
      </c>
      <c r="AC31" s="460" t="str">
        <f>IFERROR(ROUNDDOWN(ROUNDDOWN(ROUND(L31*VLOOKUP(K31,【参考】数式用!$A$4:$F$57,MATCH("処遇改善加算Ⅳ",【参考】数式用!$C$3:$F$3,0)+2,0),0)*M31,0)*Z31*0.5,0), "")</f>
        <v/>
      </c>
      <c r="AD31" s="156"/>
      <c r="AE31" s="157"/>
      <c r="AF31" s="157"/>
      <c r="AG31" s="158"/>
      <c r="AH31" s="159"/>
      <c r="AI31" s="161"/>
      <c r="AJ31" s="161"/>
      <c r="AK31" s="541" t="str">
        <f>IF(AND(N31&lt;&gt;"",OR(U31&lt;&gt;8,W31&lt;&gt;5)),"！算定期間の終わりが令和８年５月になっていません。令和８年６月以降については別シートに記載してください。",IF(AND(AN31="加算対象外",N31&lt;&gt;""),"このサービスは、令和８年４月・５月は処遇改善加算の対象ではありません。記入しないでください。",""))</f>
        <v/>
      </c>
      <c r="AL31" s="542" t="str">
        <f>IF(OR(N31="",AN31="加算対象外"),"",IF(OR(AND(COUNTIF(AP31,"未入力")&gt;0,AD31=""),AND(COUNTIF(AQ31,"未入力")&gt;0,AE31=""),AND(COUNTIF(AN31:BE31,"AF列に色付け")&gt;0,AF31=""),AND(COUNTIF(AN31:BE31,"AG列に色付け")&gt;0,OR(AG31="",AG31=0)),AND(COUNTIF(AN31:BE31,"AH列に色付け")&gt;0,AH31=""),AND(COUNTIF(AN31:BE31,"AI列に色付け")&gt;0,AI31=""),AND(COUNTIF(AN31:BE31,"AJ列に色付け")&gt;0,AJ31="")),"！記入が必要な欄（オレンジ色のセル）に空欄があります。空欄を埋めてください。",""))</f>
        <v/>
      </c>
      <c r="AM31" s="543"/>
      <c r="AN31" s="547" t="str">
        <f>IFERROR(VLOOKUP(K31,【参考】数式用!$A$2:$N$57,14,FALSE),"")</f>
        <v/>
      </c>
      <c r="AO31" s="547" t="str">
        <f>IF(AND(K31&lt;&gt;"",AN31="加算対象"),"N列に色付け","")</f>
        <v/>
      </c>
      <c r="AP31" s="546" t="str">
        <f>IF(AND(AC31&lt;&gt;0,AC31&lt;&gt;"",AN31="加算対象"),IF(AD31="○","入力済","未入力"),"")</f>
        <v/>
      </c>
      <c r="AQ31" s="546" t="str">
        <f>IF(AND(N31&lt;&gt;"",AE31="",AN31="加算対象"),"未入力","入力済")</f>
        <v>入力済</v>
      </c>
      <c r="AR31" s="547" t="str">
        <f>IF(AND(N31&lt;&gt;"",N31&lt;&gt;"処遇改善加算Ⅳ",AN31="加算対象"),"AF列に色付け","")</f>
        <v/>
      </c>
      <c r="AS31" s="546" t="str">
        <f>IF(AND(N31&lt;&gt;"",N31&lt;&gt;"処遇改善加算Ⅳ",AF31=""),"未入力","入力済")</f>
        <v>入力済</v>
      </c>
      <c r="AT31" s="546" t="str">
        <f>IF(OR(N31="処遇改善加算Ⅰ",N31="処遇改善加算Ⅱ"),"対象","")</f>
        <v/>
      </c>
      <c r="AU31" s="546" t="str">
        <f>IF(AND(AN31="加算対象",N31&lt;&gt;"処遇改善加算Ⅲ",N31&lt;&gt;"処遇改善加算Ⅳ",N31&lt;&gt;"",AT31&lt;&gt;"対象外"),1,"")</f>
        <v/>
      </c>
      <c r="AV31" s="547" t="str">
        <f>IF(AND(AU31=1,OR(AG31=0,AG31=""),AN31="加算対象"),"AH列に色付け","")</f>
        <v/>
      </c>
      <c r="AW31" s="547" t="str">
        <f>IF(AND($AU31=1,$AV31="AH列に色付け",OR($AG31="",$AH31="")),"未入力",IF(AND($AU31=1,$AV31="",$AG31=""),"未入力","入力済"))</f>
        <v>入力済</v>
      </c>
      <c r="AX31" s="546" t="str">
        <f>IFERROR(VLOOKUP(K31,【参考】数式用!$AR$3:$AS$49,2, FALSE), "")</f>
        <v/>
      </c>
      <c r="AY31" s="547" t="str">
        <f>IF(AND(AN31="加算対象",N31="処遇改善加算Ⅰ"),"AI列に色付け","")</f>
        <v/>
      </c>
      <c r="AZ31" s="547" t="str">
        <f>IF(AND(N31="処遇改善加算Ⅰ",AI31=""),"未入力","入力済")</f>
        <v>入力済</v>
      </c>
      <c r="BA31" s="546" t="str">
        <f>IFERROR(VLOOKUP(K31,【参考】数式用!$AX$3:$AY$56, 2, FALSE), "")</f>
        <v/>
      </c>
      <c r="BB31" s="547" t="str">
        <f>IF(COUNTIF(AE31:AH31,"*令和８年度特例要件を*")&gt;0,"AJ列に色付け","")</f>
        <v/>
      </c>
      <c r="BC31" s="647" t="str">
        <f>IF(AND(COUNTIF(AE31:AH31,"*令和８年度特例要件を*")&gt;0,AJ31=""),"未入力","入力済")</f>
        <v>入力済</v>
      </c>
      <c r="BD31" s="547" t="str">
        <f>IF(BB31="AJ列に色付け","入力必要","")</f>
        <v/>
      </c>
      <c r="BE31" s="547" t="str">
        <f>G31</f>
        <v/>
      </c>
      <c r="BH31" s="633" t="e">
        <f>VLOOKUP(K31,【参考】数式用!$A$2:$O$57,15,FALSE)</f>
        <v>#N/A</v>
      </c>
    </row>
    <row ht="109.9" customHeight="1" r="32" spans="1:60" s="549" customForma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IF(Q32&gt;=1,(U32*12+W32)-(Q32*12+S32)+1,"")</f>
        <v/>
      </c>
      <c r="AA32" s="458" t="s">
        <v>275</v>
      </c>
      <c r="AB32" s="459" t="str">
        <f>IFERROR(ROUNDDOWN(ROUND(L32*O32,0)*M32,0)*Z32,"")</f>
        <v/>
      </c>
      <c r="AC32" s="460" t="str">
        <f>IFERROR(ROUNDDOWN(ROUNDDOWN(ROUND(L32*VLOOKUP(K32,【参考】数式用!$A$4:$F$57,MATCH("処遇改善加算Ⅳ",【参考】数式用!$C$3:$F$3,0)+2,0),0)*M32,0)*Z32*0.5,0), "")</f>
        <v/>
      </c>
      <c r="AD32" s="156"/>
      <c r="AE32" s="157"/>
      <c r="AF32" s="157"/>
      <c r="AG32" s="158"/>
      <c r="AH32" s="159"/>
      <c r="AI32" s="161"/>
      <c r="AJ32" s="161"/>
      <c r="AK32" s="541" t="str">
        <f>IF(AND(N32&lt;&gt;"",OR(U32&lt;&gt;8,W32&lt;&gt;5)),"！算定期間の終わりが令和８年５月になっていません。令和８年６月以降については別シートに記載してください。",IF(AND(AN32="加算対象外",N32&lt;&gt;""),"このサービスは、令和８年４月・５月は処遇改善加算の対象ではありません。記入しないでください。",""))</f>
        <v/>
      </c>
      <c r="AL32" s="542" t="str">
        <f>IF(OR(N32="",AN32="加算対象外"),"",IF(OR(AND(COUNTIF(AP32,"未入力")&gt;0,AD32=""),AND(COUNTIF(AQ32,"未入力")&gt;0,AE32=""),AND(COUNTIF(AN32:BE32,"AF列に色付け")&gt;0,AF32=""),AND(COUNTIF(AN32:BE32,"AG列に色付け")&gt;0,OR(AG32="",AG32=0)),AND(COUNTIF(AN32:BE32,"AH列に色付け")&gt;0,AH32=""),AND(COUNTIF(AN32:BE32,"AI列に色付け")&gt;0,AI32=""),AND(COUNTIF(AN32:BE32,"AJ列に色付け")&gt;0,AJ32="")),"！記入が必要な欄（オレンジ色のセル）に空欄があります。空欄を埋めてください。",""))</f>
        <v/>
      </c>
      <c r="AM32" s="543"/>
      <c r="AN32" s="547" t="str">
        <f>IFERROR(VLOOKUP(K32,【参考】数式用!$A$2:$N$57,14,FALSE),"")</f>
        <v/>
      </c>
      <c r="AO32" s="547" t="str">
        <f>IF(AND(K32&lt;&gt;"",AN32="加算対象"),"N列に色付け","")</f>
        <v/>
      </c>
      <c r="AP32" s="546" t="str">
        <f>IF(AND(AC32&lt;&gt;0,AC32&lt;&gt;"",AN32="加算対象"),IF(AD32="○","入力済","未入力"),"")</f>
        <v/>
      </c>
      <c r="AQ32" s="546" t="str">
        <f>IF(AND(N32&lt;&gt;"",AE32="",AN32="加算対象"),"未入力","入力済")</f>
        <v>入力済</v>
      </c>
      <c r="AR32" s="547" t="str">
        <f>IF(AND(N32&lt;&gt;"",N32&lt;&gt;"処遇改善加算Ⅳ",AN32="加算対象"),"AF列に色付け","")</f>
        <v/>
      </c>
      <c r="AS32" s="546" t="str">
        <f>IF(AND(N32&lt;&gt;"",N32&lt;&gt;"処遇改善加算Ⅳ",AF32=""),"未入力","入力済")</f>
        <v>入力済</v>
      </c>
      <c r="AT32" s="546" t="str">
        <f>IF(OR(N32="処遇改善加算Ⅰ",N32="処遇改善加算Ⅱ"),"対象","")</f>
        <v/>
      </c>
      <c r="AU32" s="546" t="str">
        <f>IF(AND(AN32="加算対象",N32&lt;&gt;"処遇改善加算Ⅲ",N32&lt;&gt;"処遇改善加算Ⅳ",N32&lt;&gt;"",AT32&lt;&gt;"対象外"),1,"")</f>
        <v/>
      </c>
      <c r="AV32" s="547" t="str">
        <f>IF(AND(AU32=1,OR(AG32=0,AG32=""),AN32="加算対象"),"AH列に色付け","")</f>
        <v/>
      </c>
      <c r="AW32" s="547" t="str">
        <f>IF(AND($AU32=1,$AV32="AH列に色付け",OR($AG32="",$AH32="")),"未入力",IF(AND($AU32=1,$AV32="",$AG32=""),"未入力","入力済"))</f>
        <v>入力済</v>
      </c>
      <c r="AX32" s="546" t="str">
        <f>IFERROR(VLOOKUP(K32,【参考】数式用!$AR$3:$AS$49,2, FALSE), "")</f>
        <v/>
      </c>
      <c r="AY32" s="547" t="str">
        <f>IF(AND(AN32="加算対象",N32="処遇改善加算Ⅰ"),"AI列に色付け","")</f>
        <v/>
      </c>
      <c r="AZ32" s="547" t="str">
        <f>IF(AND(N32="処遇改善加算Ⅰ",AI32=""),"未入力","入力済")</f>
        <v>入力済</v>
      </c>
      <c r="BA32" s="546" t="str">
        <f>IFERROR(VLOOKUP(K32,【参考】数式用!$AX$3:$AY$56, 2, FALSE), "")</f>
        <v/>
      </c>
      <c r="BB32" s="547" t="str">
        <f>IF(COUNTIF(AE32:AH32,"*令和８年度特例要件を*")&gt;0,"AJ列に色付け","")</f>
        <v/>
      </c>
      <c r="BC32" s="647" t="str">
        <f>IF(AND(COUNTIF(AE32:AH32,"*令和８年度特例要件を*")&gt;0,AJ32=""),"未入力","入力済")</f>
        <v>入力済</v>
      </c>
      <c r="BD32" s="547" t="str">
        <f>IF(BB32="AJ列に色付け","入力必要","")</f>
        <v/>
      </c>
      <c r="BE32" s="547" t="str">
        <f>G32</f>
        <v/>
      </c>
      <c r="BH32" s="633" t="e">
        <f>VLOOKUP(K32,【参考】数式用!$A$2:$O$57,15,FALSE)</f>
        <v>#N/A</v>
      </c>
    </row>
    <row ht="109.9" customHeight="1" r="33" spans="1:67" s="549" customForma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IF(Q33&gt;=1,(U33*12+W33)-(Q33*12+S33)+1,"")</f>
        <v/>
      </c>
      <c r="AA33" s="458" t="s">
        <v>275</v>
      </c>
      <c r="AB33" s="459" t="str">
        <f>IFERROR(ROUNDDOWN(ROUND(L33*O33,0)*M33,0)*Z33,"")</f>
        <v/>
      </c>
      <c r="AC33" s="460" t="str">
        <f>IFERROR(ROUNDDOWN(ROUNDDOWN(ROUND(L33*VLOOKUP(K33,【参考】数式用!$A$4:$F$57,MATCH("処遇改善加算Ⅳ",【参考】数式用!$C$3:$F$3,0)+2,0),0)*M33,0)*Z33*0.5,0), "")</f>
        <v/>
      </c>
      <c r="AD33" s="156"/>
      <c r="AE33" s="157"/>
      <c r="AF33" s="157"/>
      <c r="AG33" s="158"/>
      <c r="AH33" s="159"/>
      <c r="AI33" s="161"/>
      <c r="AJ33" s="161"/>
      <c r="AK33" s="541" t="str">
        <f>IF(AND(N33&lt;&gt;"",OR(U33&lt;&gt;8,W33&lt;&gt;5)),"！算定期間の終わりが令和８年５月になっていません。令和８年６月以降については別シートに記載してください。",IF(AND(AN33="加算対象外",N33&lt;&gt;""),"このサービスは、令和８年４月・５月は処遇改善加算の対象ではありません。記入しないでください。",""))</f>
        <v/>
      </c>
      <c r="AL33" s="542" t="str">
        <f>IF(OR(N33="",AN33="加算対象外"),"",IF(OR(AND(COUNTIF(AP33,"未入力")&gt;0,AD33=""),AND(COUNTIF(AQ33,"未入力")&gt;0,AE33=""),AND(COUNTIF(AN33:BE33,"AF列に色付け")&gt;0,AF33=""),AND(COUNTIF(AN33:BE33,"AG列に色付け")&gt;0,OR(AG33="",AG33=0)),AND(COUNTIF(AN33:BE33,"AH列に色付け")&gt;0,AH33=""),AND(COUNTIF(AN33:BE33,"AI列に色付け")&gt;0,AI33=""),AND(COUNTIF(AN33:BE33,"AJ列に色付け")&gt;0,AJ33="")),"！記入が必要な欄（オレンジ色のセル）に空欄があります。空欄を埋めてください。",""))</f>
        <v/>
      </c>
      <c r="AM33" s="543"/>
      <c r="AN33" s="547" t="str">
        <f>IFERROR(VLOOKUP(K33,【参考】数式用!$A$2:$N$57,14,FALSE),"")</f>
        <v/>
      </c>
      <c r="AO33" s="547" t="str">
        <f>IF(AND(K33&lt;&gt;"",AN33="加算対象"),"N列に色付け","")</f>
        <v/>
      </c>
      <c r="AP33" s="546" t="str">
        <f>IF(AND(AC33&lt;&gt;0,AC33&lt;&gt;"",AN33="加算対象"),IF(AD33="○","入力済","未入力"),"")</f>
        <v/>
      </c>
      <c r="AQ33" s="546" t="str">
        <f>IF(AND(N33&lt;&gt;"",AE33="",AN33="加算対象"),"未入力","入力済")</f>
        <v>入力済</v>
      </c>
      <c r="AR33" s="547" t="str">
        <f>IF(AND(N33&lt;&gt;"",N33&lt;&gt;"処遇改善加算Ⅳ",AN33="加算対象"),"AF列に色付け","")</f>
        <v/>
      </c>
      <c r="AS33" s="546" t="str">
        <f>IF(AND(N33&lt;&gt;"",N33&lt;&gt;"処遇改善加算Ⅳ",AF33=""),"未入力","入力済")</f>
        <v>入力済</v>
      </c>
      <c r="AT33" s="546" t="str">
        <f>IF(OR(N33="処遇改善加算Ⅰ",N33="処遇改善加算Ⅱ"),"対象","")</f>
        <v/>
      </c>
      <c r="AU33" s="546" t="str">
        <f>IF(AND(AN33="加算対象",N33&lt;&gt;"処遇改善加算Ⅲ",N33&lt;&gt;"処遇改善加算Ⅳ",N33&lt;&gt;"",AT33&lt;&gt;"対象外"),1,"")</f>
        <v/>
      </c>
      <c r="AV33" s="547" t="str">
        <f>IF(AND(AU33=1,OR(AG33=0,AG33=""),AN33="加算対象"),"AH列に色付け","")</f>
        <v/>
      </c>
      <c r="AW33" s="547" t="str">
        <f>IF(AND($AU33=1,$AV33="AH列に色付け",OR($AG33="",$AH33="")),"未入力",IF(AND($AU33=1,$AV33="",$AG33=""),"未入力","入力済"))</f>
        <v>入力済</v>
      </c>
      <c r="AX33" s="546" t="str">
        <f>IFERROR(VLOOKUP(K33,【参考】数式用!$AR$3:$AS$49,2, FALSE), "")</f>
        <v/>
      </c>
      <c r="AY33" s="547" t="str">
        <f>IF(AND(AN33="加算対象",N33="処遇改善加算Ⅰ"),"AI列に色付け","")</f>
        <v/>
      </c>
      <c r="AZ33" s="547" t="str">
        <f>IF(AND(N33="処遇改善加算Ⅰ",AI33=""),"未入力","入力済")</f>
        <v>入力済</v>
      </c>
      <c r="BA33" s="546" t="str">
        <f>IFERROR(VLOOKUP(K33,【参考】数式用!$AX$3:$AY$56, 2, FALSE), "")</f>
        <v/>
      </c>
      <c r="BB33" s="547" t="str">
        <f>IF(COUNTIF(AE33:AH33,"*令和８年度特例要件を*")&gt;0,"AJ列に色付け","")</f>
        <v/>
      </c>
      <c r="BC33" s="647" t="str">
        <f>IF(AND(COUNTIF(AE33:AH33,"*令和８年度特例要件を*")&gt;0,AJ33=""),"未入力","入力済")</f>
        <v>入力済</v>
      </c>
      <c r="BD33" s="547" t="str">
        <f>IF(BB33="AJ列に色付け","入力必要","")</f>
        <v/>
      </c>
      <c r="BE33" s="547" t="str">
        <f>G33</f>
        <v/>
      </c>
      <c r="BH33" s="633" t="e">
        <f>VLOOKUP(K33,【参考】数式用!$A$2:$O$57,15,FALSE)</f>
        <v>#N/A</v>
      </c>
    </row>
    <row ht="109.9" customHeight="1" r="34" spans="1:67" s="549" customForma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IF(Q34&gt;=1,(U34*12+W34)-(Q34*12+S34)+1,"")</f>
        <v/>
      </c>
      <c r="AA34" s="458" t="s">
        <v>275</v>
      </c>
      <c r="AB34" s="459" t="str">
        <f>IFERROR(ROUNDDOWN(ROUND(L34*O34,0)*M34,0)*Z34,"")</f>
        <v/>
      </c>
      <c r="AC34" s="460" t="str">
        <f>IFERROR(ROUNDDOWN(ROUNDDOWN(ROUND(L34*VLOOKUP(K34,【参考】数式用!$A$4:$F$57,MATCH("処遇改善加算Ⅳ",【参考】数式用!$C$3:$F$3,0)+2,0),0)*M34,0)*Z34*0.5,0), "")</f>
        <v/>
      </c>
      <c r="AD34" s="156"/>
      <c r="AE34" s="157"/>
      <c r="AF34" s="157"/>
      <c r="AG34" s="158"/>
      <c r="AH34" s="159"/>
      <c r="AI34" s="161"/>
      <c r="AJ34" s="161"/>
      <c r="AK34" s="541" t="str">
        <f>IF(AND(N34&lt;&gt;"",OR(U34&lt;&gt;8,W34&lt;&gt;5)),"！算定期間の終わりが令和８年５月になっていません。令和８年６月以降については別シートに記載してください。",IF(AND(AN34="加算対象外",N34&lt;&gt;""),"このサービスは、令和８年４月・５月は処遇改善加算の対象ではありません。記入しないでください。",""))</f>
        <v/>
      </c>
      <c r="AL34" s="542" t="str">
        <f>IF(OR(N34="",AN34="加算対象外"),"",IF(OR(AND(COUNTIF(AP34,"未入力")&gt;0,AD34=""),AND(COUNTIF(AQ34,"未入力")&gt;0,AE34=""),AND(COUNTIF(AN34:BE34,"AF列に色付け")&gt;0,AF34=""),AND(COUNTIF(AN34:BE34,"AG列に色付け")&gt;0,OR(AG34="",AG34=0)),AND(COUNTIF(AN34:BE34,"AH列に色付け")&gt;0,AH34=""),AND(COUNTIF(AN34:BE34,"AI列に色付け")&gt;0,AI34=""),AND(COUNTIF(AN34:BE34,"AJ列に色付け")&gt;0,AJ34="")),"！記入が必要な欄（オレンジ色のセル）に空欄があります。空欄を埋めてください。",""))</f>
        <v/>
      </c>
      <c r="AM34" s="543"/>
      <c r="AN34" s="547" t="str">
        <f>IFERROR(VLOOKUP(K34,【参考】数式用!$A$2:$N$57,14,FALSE),"")</f>
        <v/>
      </c>
      <c r="AO34" s="547" t="str">
        <f>IF(AND(K34&lt;&gt;"",AN34="加算対象"),"N列に色付け","")</f>
        <v/>
      </c>
      <c r="AP34" s="546" t="str">
        <f>IF(AND(AC34&lt;&gt;0,AC34&lt;&gt;"",AN34="加算対象"),IF(AD34="○","入力済","未入力"),"")</f>
        <v/>
      </c>
      <c r="AQ34" s="546" t="str">
        <f>IF(AND(N34&lt;&gt;"",AE34="",AN34="加算対象"),"未入力","入力済")</f>
        <v>入力済</v>
      </c>
      <c r="AR34" s="547" t="str">
        <f>IF(AND(N34&lt;&gt;"",N34&lt;&gt;"処遇改善加算Ⅳ",AN34="加算対象"),"AF列に色付け","")</f>
        <v/>
      </c>
      <c r="AS34" s="546" t="str">
        <f>IF(AND(N34&lt;&gt;"",N34&lt;&gt;"処遇改善加算Ⅳ",AF34=""),"未入力","入力済")</f>
        <v>入力済</v>
      </c>
      <c r="AT34" s="546" t="str">
        <f>IF(OR(N34="処遇改善加算Ⅰ",N34="処遇改善加算Ⅱ"),"対象","")</f>
        <v/>
      </c>
      <c r="AU34" s="546" t="str">
        <f>IF(AND(AN34="加算対象",N34&lt;&gt;"処遇改善加算Ⅲ",N34&lt;&gt;"処遇改善加算Ⅳ",N34&lt;&gt;"",AT34&lt;&gt;"対象外"),1,"")</f>
        <v/>
      </c>
      <c r="AV34" s="547" t="str">
        <f>IF(AND(AU34=1,OR(AG34=0,AG34=""),AN34="加算対象"),"AH列に色付け","")</f>
        <v/>
      </c>
      <c r="AW34" s="547" t="str">
        <f>IF(AND($AU34=1,$AV34="AH列に色付け",OR($AG34="",$AH34="")),"未入力",IF(AND($AU34=1,$AV34="",$AG34=""),"未入力","入力済"))</f>
        <v>入力済</v>
      </c>
      <c r="AX34" s="546" t="str">
        <f>IFERROR(VLOOKUP(K34,【参考】数式用!$AR$3:$AS$49,2, FALSE), "")</f>
        <v/>
      </c>
      <c r="AY34" s="547" t="str">
        <f>IF(AND(AN34="加算対象",N34="処遇改善加算Ⅰ"),"AI列に色付け","")</f>
        <v/>
      </c>
      <c r="AZ34" s="547" t="str">
        <f>IF(AND(N34="処遇改善加算Ⅰ",AI34=""),"未入力","入力済")</f>
        <v>入力済</v>
      </c>
      <c r="BA34" s="546" t="str">
        <f>IFERROR(VLOOKUP(K34,【参考】数式用!$AX$3:$AY$56, 2, FALSE), "")</f>
        <v/>
      </c>
      <c r="BB34" s="547" t="str">
        <f>IF(COUNTIF(AE34:AH34,"*令和８年度特例要件を*")&gt;0,"AJ列に色付け","")</f>
        <v/>
      </c>
      <c r="BC34" s="647" t="str">
        <f>IF(AND(COUNTIF(AE34:AH34,"*令和８年度特例要件を*")&gt;0,AJ34=""),"未入力","入力済")</f>
        <v>入力済</v>
      </c>
      <c r="BD34" s="547" t="str">
        <f>IF(BB34="AJ列に色付け","入力必要","")</f>
        <v/>
      </c>
      <c r="BE34" s="547" t="str">
        <f>G34</f>
        <v/>
      </c>
      <c r="BH34" s="633" t="e">
        <f>VLOOKUP(K34,【参考】数式用!$A$2:$O$57,15,FALSE)</f>
        <v>#N/A</v>
      </c>
    </row>
    <row ht="109.9" customHeight="1" r="35" spans="1:67" s="549" customForma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IF(Q35&gt;=1,(U35*12+W35)-(Q35*12+S35)+1,"")</f>
        <v/>
      </c>
      <c r="AA35" s="458" t="s">
        <v>275</v>
      </c>
      <c r="AB35" s="459" t="str">
        <f>IFERROR(ROUNDDOWN(ROUND(L35*O35,0)*M35,0)*Z35,"")</f>
        <v/>
      </c>
      <c r="AC35" s="460" t="str">
        <f>IFERROR(ROUNDDOWN(ROUNDDOWN(ROUND(L35*VLOOKUP(K35,【参考】数式用!$A$4:$F$57,MATCH("処遇改善加算Ⅳ",【参考】数式用!$C$3:$F$3,0)+2,0),0)*M35,0)*Z35*0.5,0), "")</f>
        <v/>
      </c>
      <c r="AD35" s="156"/>
      <c r="AE35" s="157"/>
      <c r="AF35" s="157"/>
      <c r="AG35" s="158"/>
      <c r="AH35" s="159"/>
      <c r="AI35" s="161"/>
      <c r="AJ35" s="161"/>
      <c r="AK35" s="541" t="str">
        <f>IF(AND(N35&lt;&gt;"",OR(U35&lt;&gt;8,W35&lt;&gt;5)),"！算定期間の終わりが令和８年５月になっていません。令和８年６月以降については別シートに記載してください。",IF(AND(AN35="加算対象外",N35&lt;&gt;""),"このサービスは、令和８年４月・５月は処遇改善加算の対象ではありません。記入しないでください。",""))</f>
        <v/>
      </c>
      <c r="AL35" s="542" t="str">
        <f>IF(OR(N35="",AN35="加算対象外"),"",IF(OR(AND(COUNTIF(AP35,"未入力")&gt;0,AD35=""),AND(COUNTIF(AQ35,"未入力")&gt;0,AE35=""),AND(COUNTIF(AN35:BE35,"AF列に色付け")&gt;0,AF35=""),AND(COUNTIF(AN35:BE35,"AG列に色付け")&gt;0,OR(AG35="",AG35=0)),AND(COUNTIF(AN35:BE35,"AH列に色付け")&gt;0,AH35=""),AND(COUNTIF(AN35:BE35,"AI列に色付け")&gt;0,AI35=""),AND(COUNTIF(AN35:BE35,"AJ列に色付け")&gt;0,AJ35="")),"！記入が必要な欄（オレンジ色のセル）に空欄があります。空欄を埋めてください。",""))</f>
        <v/>
      </c>
      <c r="AM35" s="543"/>
      <c r="AN35" s="547" t="str">
        <f>IFERROR(VLOOKUP(K35,【参考】数式用!$A$2:$N$57,14,FALSE),"")</f>
        <v/>
      </c>
      <c r="AO35" s="547" t="str">
        <f>IF(AND(K35&lt;&gt;"",AN35="加算対象"),"N列に色付け","")</f>
        <v/>
      </c>
      <c r="AP35" s="546" t="str">
        <f>IF(AND(AC35&lt;&gt;0,AC35&lt;&gt;"",AN35="加算対象"),IF(AD35="○","入力済","未入力"),"")</f>
        <v/>
      </c>
      <c r="AQ35" s="546" t="str">
        <f>IF(AND(N35&lt;&gt;"",AE35="",AN35="加算対象"),"未入力","入力済")</f>
        <v>入力済</v>
      </c>
      <c r="AR35" s="547" t="str">
        <f>IF(AND(N35&lt;&gt;"",N35&lt;&gt;"処遇改善加算Ⅳ",AN35="加算対象"),"AF列に色付け","")</f>
        <v/>
      </c>
      <c r="AS35" s="546" t="str">
        <f>IF(AND(N35&lt;&gt;"",N35&lt;&gt;"処遇改善加算Ⅳ",AF35=""),"未入力","入力済")</f>
        <v>入力済</v>
      </c>
      <c r="AT35" s="546" t="str">
        <f>IF(OR(N35="処遇改善加算Ⅰ",N35="処遇改善加算Ⅱ"),"対象","")</f>
        <v/>
      </c>
      <c r="AU35" s="546" t="str">
        <f>IF(AND(AN35="加算対象",N35&lt;&gt;"処遇改善加算Ⅲ",N35&lt;&gt;"処遇改善加算Ⅳ",N35&lt;&gt;"",AT35&lt;&gt;"対象外"),1,"")</f>
        <v/>
      </c>
      <c r="AV35" s="547" t="str">
        <f>IF(AND(AU35=1,OR(AG35=0,AG35=""),AN35="加算対象"),"AH列に色付け","")</f>
        <v/>
      </c>
      <c r="AW35" s="547" t="str">
        <f>IF(AND($AU35=1,$AV35="AH列に色付け",OR($AG35="",$AH35="")),"未入力",IF(AND($AU35=1,$AV35="",$AG35=""),"未入力","入力済"))</f>
        <v>入力済</v>
      </c>
      <c r="AX35" s="546" t="str">
        <f>IFERROR(VLOOKUP(K35,【参考】数式用!$AR$3:$AS$49,2, FALSE), "")</f>
        <v/>
      </c>
      <c r="AY35" s="547" t="str">
        <f>IF(AND(AN35="加算対象",N35="処遇改善加算Ⅰ"),"AI列に色付け","")</f>
        <v/>
      </c>
      <c r="AZ35" s="547" t="str">
        <f>IF(AND(N35="処遇改善加算Ⅰ",AI35=""),"未入力","入力済")</f>
        <v>入力済</v>
      </c>
      <c r="BA35" s="546" t="str">
        <f>IFERROR(VLOOKUP(K35,【参考】数式用!$AX$3:$AY$56, 2, FALSE), "")</f>
        <v/>
      </c>
      <c r="BB35" s="547" t="str">
        <f>IF(COUNTIF(AE35:AH35,"*令和８年度特例要件を*")&gt;0,"AJ列に色付け","")</f>
        <v/>
      </c>
      <c r="BC35" s="647" t="str">
        <f>IF(AND(COUNTIF(AE35:AH35,"*令和８年度特例要件を*")&gt;0,AJ35=""),"未入力","入力済")</f>
        <v>入力済</v>
      </c>
      <c r="BD35" s="547" t="str">
        <f>IF(BB35="AJ列に色付け","入力必要","")</f>
        <v/>
      </c>
      <c r="BE35" s="547" t="str">
        <f>G35</f>
        <v/>
      </c>
      <c r="BH35" s="633" t="e">
        <f>VLOOKUP(K35,【参考】数式用!$A$2:$O$57,15,FALSE)</f>
        <v>#N/A</v>
      </c>
    </row>
    <row ht="109.9" customHeight="1" r="36" spans="1:67" s="549" customForma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IF(Q36&gt;=1,(U36*12+W36)-(Q36*12+S36)+1,"")</f>
        <v/>
      </c>
      <c r="AA36" s="458" t="s">
        <v>275</v>
      </c>
      <c r="AB36" s="459" t="str">
        <f>IFERROR(ROUNDDOWN(ROUND(L36*O36,0)*M36,0)*Z36,"")</f>
        <v/>
      </c>
      <c r="AC36" s="460" t="str">
        <f>IFERROR(ROUNDDOWN(ROUNDDOWN(ROUND(L36*VLOOKUP(K36,【参考】数式用!$A$4:$F$57,MATCH("処遇改善加算Ⅳ",【参考】数式用!$C$3:$F$3,0)+2,0),0)*M36,0)*Z36*0.5,0), "")</f>
        <v/>
      </c>
      <c r="AD36" s="156"/>
      <c r="AE36" s="157"/>
      <c r="AF36" s="157"/>
      <c r="AG36" s="158"/>
      <c r="AH36" s="159"/>
      <c r="AI36" s="161"/>
      <c r="AJ36" s="161"/>
      <c r="AK36" s="541" t="str">
        <f>IF(AND(N36&lt;&gt;"",OR(U36&lt;&gt;8,W36&lt;&gt;5)),"！算定期間の終わりが令和８年５月になっていません。令和８年６月以降については別シートに記載してください。",IF(AND(AN36="加算対象外",N36&lt;&gt;""),"このサービスは、令和８年４月・５月は処遇改善加算の対象ではありません。記入しないでください。",""))</f>
        <v/>
      </c>
      <c r="AL36" s="542" t="str">
        <f>IF(OR(N36="",AN36="加算対象外"),"",IF(OR(AND(COUNTIF(AP36,"未入力")&gt;0,AD36=""),AND(COUNTIF(AQ36,"未入力")&gt;0,AE36=""),AND(COUNTIF(AN36:BE36,"AF列に色付け")&gt;0,AF36=""),AND(COUNTIF(AN36:BE36,"AG列に色付け")&gt;0,OR(AG36="",AG36=0)),AND(COUNTIF(AN36:BE36,"AH列に色付け")&gt;0,AH36=""),AND(COUNTIF(AN36:BE36,"AI列に色付け")&gt;0,AI36=""),AND(COUNTIF(AN36:BE36,"AJ列に色付け")&gt;0,AJ36="")),"！記入が必要な欄（オレンジ色のセル）に空欄があります。空欄を埋めてください。",""))</f>
        <v/>
      </c>
      <c r="AM36" s="543"/>
      <c r="AN36" s="547" t="str">
        <f>IFERROR(VLOOKUP(K36,【参考】数式用!$A$2:$N$57,14,FALSE),"")</f>
        <v/>
      </c>
      <c r="AO36" s="547" t="str">
        <f>IF(AND(K36&lt;&gt;"",AN36="加算対象"),"N列に色付け","")</f>
        <v/>
      </c>
      <c r="AP36" s="546" t="str">
        <f>IF(AND(AC36&lt;&gt;0,AC36&lt;&gt;"",AN36="加算対象"),IF(AD36="○","入力済","未入力"),"")</f>
        <v/>
      </c>
      <c r="AQ36" s="546" t="str">
        <f>IF(AND(N36&lt;&gt;"",AE36="",AN36="加算対象"),"未入力","入力済")</f>
        <v>入力済</v>
      </c>
      <c r="AR36" s="547" t="str">
        <f>IF(AND(N36&lt;&gt;"",N36&lt;&gt;"処遇改善加算Ⅳ",AN36="加算対象"),"AF列に色付け","")</f>
        <v/>
      </c>
      <c r="AS36" s="546" t="str">
        <f>IF(AND(N36&lt;&gt;"",N36&lt;&gt;"処遇改善加算Ⅳ",AF36=""),"未入力","入力済")</f>
        <v>入力済</v>
      </c>
      <c r="AT36" s="546" t="str">
        <f>IF(OR(N36="処遇改善加算Ⅰ",N36="処遇改善加算Ⅱ"),"対象","")</f>
        <v/>
      </c>
      <c r="AU36" s="546" t="str">
        <f>IF(AND(AN36="加算対象",N36&lt;&gt;"処遇改善加算Ⅲ",N36&lt;&gt;"処遇改善加算Ⅳ",N36&lt;&gt;"",AT36&lt;&gt;"対象外"),1,"")</f>
        <v/>
      </c>
      <c r="AV36" s="547" t="str">
        <f>IF(AND(AU36=1,OR(AG36=0,AG36=""),AN36="加算対象"),"AH列に色付け","")</f>
        <v/>
      </c>
      <c r="AW36" s="547" t="str">
        <f>IF(AND($AU36=1,$AV36="AH列に色付け",OR($AG36="",$AH36="")),"未入力",IF(AND($AU36=1,$AV36="",$AG36=""),"未入力","入力済"))</f>
        <v>入力済</v>
      </c>
      <c r="AX36" s="546" t="str">
        <f>IFERROR(VLOOKUP(K36,【参考】数式用!$AR$3:$AS$49,2, FALSE), "")</f>
        <v/>
      </c>
      <c r="AY36" s="547" t="str">
        <f>IF(AND(AN36="加算対象",N36="処遇改善加算Ⅰ"),"AI列に色付け","")</f>
        <v/>
      </c>
      <c r="AZ36" s="547" t="str">
        <f>IF(AND(N36="処遇改善加算Ⅰ",AI36=""),"未入力","入力済")</f>
        <v>入力済</v>
      </c>
      <c r="BA36" s="546" t="str">
        <f>IFERROR(VLOOKUP(K36,【参考】数式用!$AX$3:$AY$56, 2, FALSE), "")</f>
        <v/>
      </c>
      <c r="BB36" s="547" t="str">
        <f>IF(COUNTIF(AE36:AH36,"*令和８年度特例要件を*")&gt;0,"AJ列に色付け","")</f>
        <v/>
      </c>
      <c r="BC36" s="647" t="str">
        <f>IF(AND(COUNTIF(AE36:AH36,"*令和８年度特例要件を*")&gt;0,AJ36=""),"未入力","入力済")</f>
        <v>入力済</v>
      </c>
      <c r="BD36" s="547" t="str">
        <f>IF(BB36="AJ列に色付け","入力必要","")</f>
        <v/>
      </c>
      <c r="BE36" s="547" t="str">
        <f>G36</f>
        <v/>
      </c>
      <c r="BH36" s="633" t="e">
        <f>VLOOKUP(K36,【参考】数式用!$A$2:$O$57,15,FALSE)</f>
        <v>#N/A</v>
      </c>
    </row>
    <row ht="109.9" customHeight="1" r="37" spans="1:67" s="549" customForma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IF(Q37&gt;=1,(U37*12+W37)-(Q37*12+S37)+1,"")</f>
        <v/>
      </c>
      <c r="AA37" s="458" t="s">
        <v>275</v>
      </c>
      <c r="AB37" s="459" t="str">
        <f>IFERROR(ROUNDDOWN(ROUND(L37*O37,0)*M37,0)*Z37,"")</f>
        <v/>
      </c>
      <c r="AC37" s="460" t="str">
        <f>IFERROR(ROUNDDOWN(ROUNDDOWN(ROUND(L37*VLOOKUP(K37,【参考】数式用!$A$4:$F$57,MATCH("処遇改善加算Ⅳ",【参考】数式用!$C$3:$F$3,0)+2,0),0)*M37,0)*Z37*0.5,0), "")</f>
        <v/>
      </c>
      <c r="AD37" s="156"/>
      <c r="AE37" s="157"/>
      <c r="AF37" s="157"/>
      <c r="AG37" s="158"/>
      <c r="AH37" s="159"/>
      <c r="AI37" s="161"/>
      <c r="AJ37" s="161"/>
      <c r="AK37" s="541" t="str">
        <f>IF(AND(N37&lt;&gt;"",OR(U37&lt;&gt;8,W37&lt;&gt;5)),"！算定期間の終わりが令和８年５月になっていません。令和８年６月以降については別シートに記載してください。",IF(AND(AN37="加算対象外",N37&lt;&gt;""),"このサービスは、令和８年４月・５月は処遇改善加算の対象ではありません。記入しないでください。",""))</f>
        <v/>
      </c>
      <c r="AL37" s="542" t="str">
        <f>IF(OR(N37="",AN37="加算対象外"),"",IF(OR(AND(COUNTIF(AP37,"未入力")&gt;0,AD37=""),AND(COUNTIF(AQ37,"未入力")&gt;0,AE37=""),AND(COUNTIF(AN37:BE37,"AF列に色付け")&gt;0,AF37=""),AND(COUNTIF(AN37:BE37,"AG列に色付け")&gt;0,OR(AG37="",AG37=0)),AND(COUNTIF(AN37:BE37,"AH列に色付け")&gt;0,AH37=""),AND(COUNTIF(AN37:BE37,"AI列に色付け")&gt;0,AI37=""),AND(COUNTIF(AN37:BE37,"AJ列に色付け")&gt;0,AJ37="")),"！記入が必要な欄（オレンジ色のセル）に空欄があります。空欄を埋めてください。",""))</f>
        <v/>
      </c>
      <c r="AM37" s="543"/>
      <c r="AN37" s="547" t="str">
        <f>IFERROR(VLOOKUP(K37,【参考】数式用!$A$2:$N$57,14,FALSE),"")</f>
        <v/>
      </c>
      <c r="AO37" s="547" t="str">
        <f>IF(AND(K37&lt;&gt;"",AN37="加算対象"),"N列に色付け","")</f>
        <v/>
      </c>
      <c r="AP37" s="546" t="str">
        <f>IF(AND(AC37&lt;&gt;0,AC37&lt;&gt;"",AN37="加算対象"),IF(AD37="○","入力済","未入力"),"")</f>
        <v/>
      </c>
      <c r="AQ37" s="546" t="str">
        <f>IF(AND(N37&lt;&gt;"",AE37="",AN37="加算対象"),"未入力","入力済")</f>
        <v>入力済</v>
      </c>
      <c r="AR37" s="547" t="str">
        <f>IF(AND(N37&lt;&gt;"",N37&lt;&gt;"処遇改善加算Ⅳ",AN37="加算対象"),"AF列に色付け","")</f>
        <v/>
      </c>
      <c r="AS37" s="546" t="str">
        <f>IF(AND(N37&lt;&gt;"",N37&lt;&gt;"処遇改善加算Ⅳ",AF37=""),"未入力","入力済")</f>
        <v>入力済</v>
      </c>
      <c r="AT37" s="546" t="str">
        <f>IF(OR(N37="処遇改善加算Ⅰ",N37="処遇改善加算Ⅱ"),"対象","")</f>
        <v/>
      </c>
      <c r="AU37" s="546" t="str">
        <f>IF(AND(AN37="加算対象",N37&lt;&gt;"処遇改善加算Ⅲ",N37&lt;&gt;"処遇改善加算Ⅳ",N37&lt;&gt;"",AT37&lt;&gt;"対象外"),1,"")</f>
        <v/>
      </c>
      <c r="AV37" s="547" t="str">
        <f>IF(AND(AU37=1,OR(AG37=0,AG37=""),AN37="加算対象"),"AH列に色付け","")</f>
        <v/>
      </c>
      <c r="AW37" s="547" t="str">
        <f>IF(AND($AU37=1,$AV37="AH列に色付け",OR($AG37="",$AH37="")),"未入力",IF(AND($AU37=1,$AV37="",$AG37=""),"未入力","入力済"))</f>
        <v>入力済</v>
      </c>
      <c r="AX37" s="546" t="str">
        <f>IFERROR(VLOOKUP(K37,【参考】数式用!$AR$3:$AS$49,2, FALSE), "")</f>
        <v/>
      </c>
      <c r="AY37" s="547" t="str">
        <f>IF(AND(AN37="加算対象",N37="処遇改善加算Ⅰ"),"AI列に色付け","")</f>
        <v/>
      </c>
      <c r="AZ37" s="547" t="str">
        <f>IF(AND(N37="処遇改善加算Ⅰ",AI37=""),"未入力","入力済")</f>
        <v>入力済</v>
      </c>
      <c r="BA37" s="546" t="str">
        <f>IFERROR(VLOOKUP(K37,【参考】数式用!$AX$3:$AY$56, 2, FALSE), "")</f>
        <v/>
      </c>
      <c r="BB37" s="547" t="str">
        <f>IF(COUNTIF(AE37:AH37,"*令和８年度特例要件を*")&gt;0,"AJ列に色付け","")</f>
        <v/>
      </c>
      <c r="BC37" s="647" t="str">
        <f>IF(AND(COUNTIF(AE37:AH37,"*令和８年度特例要件を*")&gt;0,AJ37=""),"未入力","入力済")</f>
        <v>入力済</v>
      </c>
      <c r="BD37" s="547" t="str">
        <f>IF(BB37="AJ列に色付け","入力必要","")</f>
        <v/>
      </c>
      <c r="BE37" s="547" t="str">
        <f>G37</f>
        <v/>
      </c>
      <c r="BH37" s="633" t="e">
        <f>VLOOKUP(K37,【参考】数式用!$A$2:$O$57,15,FALSE)</f>
        <v>#N/A</v>
      </c>
    </row>
    <row ht="109.9" customHeight="1" r="38" spans="1:67" s="549" customForma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IF(Q38&gt;=1,(U38*12+W38)-(Q38*12+S38)+1,"")</f>
        <v/>
      </c>
      <c r="AA38" s="458" t="s">
        <v>275</v>
      </c>
      <c r="AB38" s="459" t="str">
        <f>IFERROR(ROUNDDOWN(ROUND(L38*O38,0)*M38,0)*Z38,"")</f>
        <v/>
      </c>
      <c r="AC38" s="460" t="str">
        <f>IFERROR(ROUNDDOWN(ROUNDDOWN(ROUND(L38*VLOOKUP(K38,【参考】数式用!$A$4:$F$57,MATCH("処遇改善加算Ⅳ",【参考】数式用!$C$3:$F$3,0)+2,0),0)*M38,0)*Z38*0.5,0), "")</f>
        <v/>
      </c>
      <c r="AD38" s="156"/>
      <c r="AE38" s="157"/>
      <c r="AF38" s="157"/>
      <c r="AG38" s="158"/>
      <c r="AH38" s="159"/>
      <c r="AI38" s="161"/>
      <c r="AJ38" s="161"/>
      <c r="AK38" s="541" t="str">
        <f>IF(AND(N38&lt;&gt;"",OR(U38&lt;&gt;8,W38&lt;&gt;5)),"！算定期間の終わりが令和８年５月になっていません。令和８年６月以降については別シートに記載してください。",IF(AND(AN38="加算対象外",N38&lt;&gt;""),"このサービスは、令和８年４月・５月は処遇改善加算の対象ではありません。記入しないでください。",""))</f>
        <v/>
      </c>
      <c r="AL38" s="542" t="str">
        <f>IF(OR(N38="",AN38="加算対象外"),"",IF(OR(AND(COUNTIF(AP38,"未入力")&gt;0,AD38=""),AND(COUNTIF(AQ38,"未入力")&gt;0,AE38=""),AND(COUNTIF(AN38:BE38,"AF列に色付け")&gt;0,AF38=""),AND(COUNTIF(AN38:BE38,"AG列に色付け")&gt;0,OR(AG38="",AG38=0)),AND(COUNTIF(AN38:BE38,"AH列に色付け")&gt;0,AH38=""),AND(COUNTIF(AN38:BE38,"AI列に色付け")&gt;0,AI38=""),AND(COUNTIF(AN38:BE38,"AJ列に色付け")&gt;0,AJ38="")),"！記入が必要な欄（オレンジ色のセル）に空欄があります。空欄を埋めてください。",""))</f>
        <v/>
      </c>
      <c r="AM38" s="543"/>
      <c r="AN38" s="547" t="str">
        <f>IFERROR(VLOOKUP(K38,【参考】数式用!$A$2:$N$57,14,FALSE),"")</f>
        <v/>
      </c>
      <c r="AO38" s="547" t="str">
        <f>IF(AND(K38&lt;&gt;"",AN38="加算対象"),"N列に色付け","")</f>
        <v/>
      </c>
      <c r="AP38" s="546" t="str">
        <f>IF(AND(AC38&lt;&gt;0,AC38&lt;&gt;"",AN38="加算対象"),IF(AD38="○","入力済","未入力"),"")</f>
        <v/>
      </c>
      <c r="AQ38" s="546" t="str">
        <f>IF(AND(N38&lt;&gt;"",AE38="",AN38="加算対象"),"未入力","入力済")</f>
        <v>入力済</v>
      </c>
      <c r="AR38" s="547" t="str">
        <f>IF(AND(N38&lt;&gt;"",N38&lt;&gt;"処遇改善加算Ⅳ",AN38="加算対象"),"AF列に色付け","")</f>
        <v/>
      </c>
      <c r="AS38" s="546" t="str">
        <f>IF(AND(N38&lt;&gt;"",N38&lt;&gt;"処遇改善加算Ⅳ",AF38=""),"未入力","入力済")</f>
        <v>入力済</v>
      </c>
      <c r="AT38" s="546" t="str">
        <f>IF(OR(N38="処遇改善加算Ⅰ",N38="処遇改善加算Ⅱ"),"対象","")</f>
        <v/>
      </c>
      <c r="AU38" s="546" t="str">
        <f>IF(AND(AN38="加算対象",N38&lt;&gt;"処遇改善加算Ⅲ",N38&lt;&gt;"処遇改善加算Ⅳ",N38&lt;&gt;"",AT38&lt;&gt;"対象外"),1,"")</f>
        <v/>
      </c>
      <c r="AV38" s="547" t="str">
        <f>IF(AND(AU38=1,OR(AG38=0,AG38=""),AN38="加算対象"),"AH列に色付け","")</f>
        <v/>
      </c>
      <c r="AW38" s="547" t="str">
        <f>IF(AND($AU38=1,$AV38="AH列に色付け",OR($AG38="",$AH38="")),"未入力",IF(AND($AU38=1,$AV38="",$AG38=""),"未入力","入力済"))</f>
        <v>入力済</v>
      </c>
      <c r="AX38" s="546" t="str">
        <f>IFERROR(VLOOKUP(K38,【参考】数式用!$AR$3:$AS$49,2, FALSE), "")</f>
        <v/>
      </c>
      <c r="AY38" s="547" t="str">
        <f>IF(AND(AN38="加算対象",N38="処遇改善加算Ⅰ"),"AI列に色付け","")</f>
        <v/>
      </c>
      <c r="AZ38" s="547" t="str">
        <f>IF(AND(N38="処遇改善加算Ⅰ",AI38=""),"未入力","入力済")</f>
        <v>入力済</v>
      </c>
      <c r="BA38" s="546" t="str">
        <f>IFERROR(VLOOKUP(K38,【参考】数式用!$AX$3:$AY$56, 2, FALSE), "")</f>
        <v/>
      </c>
      <c r="BB38" s="547" t="str">
        <f>IF(COUNTIF(AE38:AH38,"*令和８年度特例要件を*")&gt;0,"AJ列に色付け","")</f>
        <v/>
      </c>
      <c r="BC38" s="647" t="str">
        <f>IF(AND(COUNTIF(AE38:AH38,"*令和８年度特例要件を*")&gt;0,AJ38=""),"未入力","入力済")</f>
        <v>入力済</v>
      </c>
      <c r="BD38" s="547" t="str">
        <f>IF(BB38="AJ列に色付け","入力必要","")</f>
        <v/>
      </c>
      <c r="BE38" s="547" t="str">
        <f>G38</f>
        <v/>
      </c>
      <c r="BH38" s="633" t="e">
        <f>VLOOKUP(K38,【参考】数式用!$A$2:$O$57,15,FALSE)</f>
        <v>#N/A</v>
      </c>
    </row>
    <row ht="109.9" customHeight="1" r="39" spans="1:67" s="549" customForma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IF(Q39&gt;=1,(U39*12+W39)-(Q39*12+S39)+1,"")</f>
        <v/>
      </c>
      <c r="AA39" s="458" t="s">
        <v>275</v>
      </c>
      <c r="AB39" s="459" t="str">
        <f>IFERROR(ROUNDDOWN(ROUND(L39*O39,0)*M39,0)*Z39,"")</f>
        <v/>
      </c>
      <c r="AC39" s="460" t="str">
        <f>IFERROR(ROUNDDOWN(ROUNDDOWN(ROUND(L39*VLOOKUP(K39,【参考】数式用!$A$4:$F$57,MATCH("処遇改善加算Ⅳ",【参考】数式用!$C$3:$F$3,0)+2,0),0)*M39,0)*Z39*0.5,0), "")</f>
        <v/>
      </c>
      <c r="AD39" s="156"/>
      <c r="AE39" s="157"/>
      <c r="AF39" s="157"/>
      <c r="AG39" s="158"/>
      <c r="AH39" s="159"/>
      <c r="AI39" s="161"/>
      <c r="AJ39" s="161"/>
      <c r="AK39" s="541" t="str">
        <f>IF(AND(N39&lt;&gt;"",OR(U39&lt;&gt;8,W39&lt;&gt;5)),"！算定期間の終わりが令和８年５月になっていません。令和８年６月以降については別シートに記載してください。",IF(AND(AN39="加算対象外",N39&lt;&gt;""),"このサービスは、令和８年４月・５月は処遇改善加算の対象ではありません。記入しないでください。",""))</f>
        <v/>
      </c>
      <c r="AL39" s="542" t="str">
        <f>IF(OR(N39="",AN39="加算対象外"),"",IF(OR(AND(COUNTIF(AP39,"未入力")&gt;0,AD39=""),AND(COUNTIF(AQ39,"未入力")&gt;0,AE39=""),AND(COUNTIF(AN39:BE39,"AF列に色付け")&gt;0,AF39=""),AND(COUNTIF(AN39:BE39,"AG列に色付け")&gt;0,OR(AG39="",AG39=0)),AND(COUNTIF(AN39:BE39,"AH列に色付け")&gt;0,AH39=""),AND(COUNTIF(AN39:BE39,"AI列に色付け")&gt;0,AI39=""),AND(COUNTIF(AN39:BE39,"AJ列に色付け")&gt;0,AJ39="")),"！記入が必要な欄（オレンジ色のセル）に空欄があります。空欄を埋めてください。",""))</f>
        <v/>
      </c>
      <c r="AM39" s="543"/>
      <c r="AN39" s="547" t="str">
        <f>IFERROR(VLOOKUP(K39,【参考】数式用!$A$2:$N$57,14,FALSE),"")</f>
        <v/>
      </c>
      <c r="AO39" s="547" t="str">
        <f>IF(AND(K39&lt;&gt;"",AN39="加算対象"),"N列に色付け","")</f>
        <v/>
      </c>
      <c r="AP39" s="546" t="str">
        <f>IF(AND(AC39&lt;&gt;0,AC39&lt;&gt;"",AN39="加算対象"),IF(AD39="○","入力済","未入力"),"")</f>
        <v/>
      </c>
      <c r="AQ39" s="546" t="str">
        <f>IF(AND(N39&lt;&gt;"",AE39="",AN39="加算対象"),"未入力","入力済")</f>
        <v>入力済</v>
      </c>
      <c r="AR39" s="547" t="str">
        <f>IF(AND(N39&lt;&gt;"",N39&lt;&gt;"処遇改善加算Ⅳ",AN39="加算対象"),"AF列に色付け","")</f>
        <v/>
      </c>
      <c r="AS39" s="546" t="str">
        <f>IF(AND(N39&lt;&gt;"",N39&lt;&gt;"処遇改善加算Ⅳ",AF39=""),"未入力","入力済")</f>
        <v>入力済</v>
      </c>
      <c r="AT39" s="546" t="str">
        <f>IF(OR(N39="処遇改善加算Ⅰ",N39="処遇改善加算Ⅱ"),"対象","")</f>
        <v/>
      </c>
      <c r="AU39" s="546" t="str">
        <f>IF(AND(AN39="加算対象",N39&lt;&gt;"処遇改善加算Ⅲ",N39&lt;&gt;"処遇改善加算Ⅳ",N39&lt;&gt;"",AT39&lt;&gt;"対象外"),1,"")</f>
        <v/>
      </c>
      <c r="AV39" s="547" t="str">
        <f>IF(AND(AU39=1,OR(AG39=0,AG39=""),AN39="加算対象"),"AH列に色付け","")</f>
        <v/>
      </c>
      <c r="AW39" s="547" t="str">
        <f>IF(AND($AU39=1,$AV39="AH列に色付け",OR($AG39="",$AH39="")),"未入力",IF(AND($AU39=1,$AV39="",$AG39=""),"未入力","入力済"))</f>
        <v>入力済</v>
      </c>
      <c r="AX39" s="546" t="str">
        <f>IFERROR(VLOOKUP(K39,【参考】数式用!$AR$3:$AS$49,2, FALSE), "")</f>
        <v/>
      </c>
      <c r="AY39" s="547" t="str">
        <f>IF(AND(AN39="加算対象",N39="処遇改善加算Ⅰ"),"AI列に色付け","")</f>
        <v/>
      </c>
      <c r="AZ39" s="547" t="str">
        <f>IF(AND(N39="処遇改善加算Ⅰ",AI39=""),"未入力","入力済")</f>
        <v>入力済</v>
      </c>
      <c r="BA39" s="546" t="str">
        <f>IFERROR(VLOOKUP(K39,【参考】数式用!$AX$3:$AY$56, 2, FALSE), "")</f>
        <v/>
      </c>
      <c r="BB39" s="547" t="str">
        <f>IF(COUNTIF(AE39:AH39,"*令和８年度特例要件を*")&gt;0,"AJ列に色付け","")</f>
        <v/>
      </c>
      <c r="BC39" s="647" t="str">
        <f>IF(AND(COUNTIF(AE39:AH39,"*令和８年度特例要件を*")&gt;0,AJ39=""),"未入力","入力済")</f>
        <v>入力済</v>
      </c>
      <c r="BD39" s="547" t="str">
        <f>IF(BB39="AJ列に色付け","入力必要","")</f>
        <v/>
      </c>
      <c r="BE39" s="547" t="str">
        <f>G39</f>
        <v/>
      </c>
      <c r="BH39" s="633" t="e">
        <f>VLOOKUP(K39,【参考】数式用!$A$2:$O$57,15,FALSE)</f>
        <v>#N/A</v>
      </c>
    </row>
    <row ht="109.9" customHeight="1" r="40" spans="1:67" s="549" customForma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IF(Q40&gt;=1,(U40*12+W40)-(Q40*12+S40)+1,"")</f>
        <v/>
      </c>
      <c r="AA40" s="458" t="s">
        <v>275</v>
      </c>
      <c r="AB40" s="459" t="str">
        <f>IFERROR(ROUNDDOWN(ROUND(L40*O40,0)*M40,0)*Z40,"")</f>
        <v/>
      </c>
      <c r="AC40" s="460" t="str">
        <f>IFERROR(ROUNDDOWN(ROUNDDOWN(ROUND(L40*VLOOKUP(K40,【参考】数式用!$A$4:$F$57,MATCH("処遇改善加算Ⅳ",【参考】数式用!$C$3:$F$3,0)+2,0),0)*M40,0)*Z40*0.5,0), "")</f>
        <v/>
      </c>
      <c r="AD40" s="156"/>
      <c r="AE40" s="157"/>
      <c r="AF40" s="157"/>
      <c r="AG40" s="158"/>
      <c r="AH40" s="159"/>
      <c r="AI40" s="161"/>
      <c r="AJ40" s="161"/>
      <c r="AK40" s="541" t="str">
        <f>IF(AND(N40&lt;&gt;"",OR(U40&lt;&gt;8,W40&lt;&gt;5)),"！算定期間の終わりが令和８年５月になっていません。令和８年６月以降については別シートに記載してください。",IF(AND(AN40="加算対象外",N40&lt;&gt;""),"このサービスは、令和８年４月・５月は処遇改善加算の対象ではありません。記入しないでください。",""))</f>
        <v/>
      </c>
      <c r="AL40" s="542" t="str">
        <f>IF(OR(N40="",AN40="加算対象外"),"",IF(OR(AND(COUNTIF(AP40,"未入力")&gt;0,AD40=""),AND(COUNTIF(AQ40,"未入力")&gt;0,AE40=""),AND(COUNTIF(AN40:BE40,"AF列に色付け")&gt;0,AF40=""),AND(COUNTIF(AN40:BE40,"AG列に色付け")&gt;0,OR(AG40="",AG40=0)),AND(COUNTIF(AN40:BE40,"AH列に色付け")&gt;0,AH40=""),AND(COUNTIF(AN40:BE40,"AI列に色付け")&gt;0,AI40=""),AND(COUNTIF(AN40:BE40,"AJ列に色付け")&gt;0,AJ40="")),"！記入が必要な欄（オレンジ色のセル）に空欄があります。空欄を埋めてください。",""))</f>
        <v/>
      </c>
      <c r="AM40" s="543"/>
      <c r="AN40" s="547" t="str">
        <f>IFERROR(VLOOKUP(K40,【参考】数式用!$A$2:$N$57,14,FALSE),"")</f>
        <v/>
      </c>
      <c r="AO40" s="547" t="str">
        <f>IF(AND(K40&lt;&gt;"",AN40="加算対象"),"N列に色付け","")</f>
        <v/>
      </c>
      <c r="AP40" s="546" t="str">
        <f>IF(AND(AC40&lt;&gt;0,AC40&lt;&gt;"",AN40="加算対象"),IF(AD40="○","入力済","未入力"),"")</f>
        <v/>
      </c>
      <c r="AQ40" s="546" t="str">
        <f>IF(AND(N40&lt;&gt;"",AE40="",AN40="加算対象"),"未入力","入力済")</f>
        <v>入力済</v>
      </c>
      <c r="AR40" s="547" t="str">
        <f>IF(AND(N40&lt;&gt;"",N40&lt;&gt;"処遇改善加算Ⅳ",AN40="加算対象"),"AF列に色付け","")</f>
        <v/>
      </c>
      <c r="AS40" s="546" t="str">
        <f>IF(AND(N40&lt;&gt;"",N40&lt;&gt;"処遇改善加算Ⅳ",AF40=""),"未入力","入力済")</f>
        <v>入力済</v>
      </c>
      <c r="AT40" s="546" t="str">
        <f>IF(OR(N40="処遇改善加算Ⅰ",N40="処遇改善加算Ⅱ"),"対象","")</f>
        <v/>
      </c>
      <c r="AU40" s="546" t="str">
        <f>IF(AND(AN40="加算対象",N40&lt;&gt;"処遇改善加算Ⅲ",N40&lt;&gt;"処遇改善加算Ⅳ",N40&lt;&gt;"",AT40&lt;&gt;"対象外"),1,"")</f>
        <v/>
      </c>
      <c r="AV40" s="547" t="str">
        <f>IF(AND(AU40=1,OR(AG40=0,AG40=""),AN40="加算対象"),"AH列に色付け","")</f>
        <v/>
      </c>
      <c r="AW40" s="547" t="str">
        <f>IF(AND($AU40=1,$AV40="AH列に色付け",OR($AG40="",$AH40="")),"未入力",IF(AND($AU40=1,$AV40="",$AG40=""),"未入力","入力済"))</f>
        <v>入力済</v>
      </c>
      <c r="AX40" s="546" t="str">
        <f>IFERROR(VLOOKUP(K40,【参考】数式用!$AR$3:$AS$49,2, FALSE), "")</f>
        <v/>
      </c>
      <c r="AY40" s="547" t="str">
        <f>IF(AND(AN40="加算対象",N40="処遇改善加算Ⅰ"),"AI列に色付け","")</f>
        <v/>
      </c>
      <c r="AZ40" s="547" t="str">
        <f>IF(AND(N40="処遇改善加算Ⅰ",AI40=""),"未入力","入力済")</f>
        <v>入力済</v>
      </c>
      <c r="BA40" s="546" t="str">
        <f>IFERROR(VLOOKUP(K40,【参考】数式用!$AX$3:$AY$56, 2, FALSE), "")</f>
        <v/>
      </c>
      <c r="BB40" s="547" t="str">
        <f>IF(COUNTIF(AE40:AH40,"*令和８年度特例要件を*")&gt;0,"AJ列に色付け","")</f>
        <v/>
      </c>
      <c r="BC40" s="647" t="str">
        <f>IF(AND(COUNTIF(AE40:AH40,"*令和８年度特例要件を*")&gt;0,AJ40=""),"未入力","入力済")</f>
        <v>入力済</v>
      </c>
      <c r="BD40" s="547" t="str">
        <f>IF(BB40="AJ列に色付け","入力必要","")</f>
        <v/>
      </c>
      <c r="BE40" s="547" t="str">
        <f>G40</f>
        <v/>
      </c>
      <c r="BH40" s="633" t="e">
        <f>VLOOKUP(K40,【参考】数式用!$A$2:$O$57,15,FALSE)</f>
        <v>#N/A</v>
      </c>
    </row>
    <row ht="109.9" customHeight="1" r="41" spans="1:67" s="516" customForma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IF(Q41&gt;=1,(U41*12+W41)-(Q41*12+S41)+1,"")</f>
        <v/>
      </c>
      <c r="AA41" s="458" t="s">
        <v>275</v>
      </c>
      <c r="AB41" s="459" t="str">
        <f>IFERROR(ROUNDDOWN(ROUND(L41*O41,0)*M41,0)*Z41,"")</f>
        <v/>
      </c>
      <c r="AC41" s="460" t="str">
        <f>IFERROR(ROUNDDOWN(ROUNDDOWN(ROUND(L41*VLOOKUP(K41,【参考】数式用!$A$4:$F$57,MATCH("処遇改善加算Ⅳ",【参考】数式用!$C$3:$F$3,0)+2,0),0)*M41,0)*Z41*0.5,0), "")</f>
        <v/>
      </c>
      <c r="AD41" s="156"/>
      <c r="AE41" s="157"/>
      <c r="AF41" s="157"/>
      <c r="AG41" s="158"/>
      <c r="AH41" s="159"/>
      <c r="AI41" s="161"/>
      <c r="AJ41" s="161"/>
      <c r="AK41" s="541" t="str">
        <f>IF(AND(N41&lt;&gt;"",OR(U41&lt;&gt;8,W41&lt;&gt;5)),"！算定期間の終わりが令和８年５月になっていません。令和８年６月以降については別シートに記載してください。",IF(AND(AN41="加算対象外",N41&lt;&gt;""),"このサービスは、令和８年４月・５月は処遇改善加算の対象ではありません。記入しないでください。",""))</f>
        <v/>
      </c>
      <c r="AL41" s="542" t="str">
        <f>IF(OR(N41="",AN41="加算対象外"),"",IF(OR(AND(COUNTIF(AP41,"未入力")&gt;0,AD41=""),AND(COUNTIF(AQ41,"未入力")&gt;0,AE41=""),AND(COUNTIF(AN41:BE41,"AF列に色付け")&gt;0,AF41=""),AND(COUNTIF(AN41:BE41,"AG列に色付け")&gt;0,OR(AG41="",AG41=0)),AND(COUNTIF(AN41:BE41,"AH列に色付け")&gt;0,AH41=""),AND(COUNTIF(AN41:BE41,"AI列に色付け")&gt;0,AI41=""),AND(COUNTIF(AN41:BE41,"AJ列に色付け")&gt;0,AJ41="")),"！記入が必要な欄（オレンジ色のセル）に空欄があります。空欄を埋めてください。",""))</f>
        <v/>
      </c>
      <c r="AM41" s="543"/>
      <c r="AN41" s="547" t="str">
        <f>IFERROR(VLOOKUP(K41,【参考】数式用!$A$2:$N$57,14,FALSE),"")</f>
        <v/>
      </c>
      <c r="AO41" s="547" t="str">
        <f>IF(AND(K41&lt;&gt;"",AN41="加算対象"),"N列に色付け","")</f>
        <v/>
      </c>
      <c r="AP41" s="546" t="str">
        <f>IF(AND(AC41&lt;&gt;0,AC41&lt;&gt;"",AN41="加算対象"),IF(AD41="○","入力済","未入力"),"")</f>
        <v/>
      </c>
      <c r="AQ41" s="546" t="str">
        <f>IF(AND(N41&lt;&gt;"",AE41="",AN41="加算対象"),"未入力","入力済")</f>
        <v>入力済</v>
      </c>
      <c r="AR41" s="547" t="str">
        <f>IF(AND(N41&lt;&gt;"",N41&lt;&gt;"処遇改善加算Ⅳ",AN41="加算対象"),"AF列に色付け","")</f>
        <v/>
      </c>
      <c r="AS41" s="546" t="str">
        <f>IF(AND(N41&lt;&gt;"",N41&lt;&gt;"処遇改善加算Ⅳ",AF41=""),"未入力","入力済")</f>
        <v>入力済</v>
      </c>
      <c r="AT41" s="546" t="str">
        <f>IF(OR(N41="処遇改善加算Ⅰ",N41="処遇改善加算Ⅱ"),"対象","")</f>
        <v/>
      </c>
      <c r="AU41" s="546" t="str">
        <f>IF(AND(AN41="加算対象",N41&lt;&gt;"処遇改善加算Ⅲ",N41&lt;&gt;"処遇改善加算Ⅳ",N41&lt;&gt;"",AT41&lt;&gt;"対象外"),1,"")</f>
        <v/>
      </c>
      <c r="AV41" s="547" t="str">
        <f>IF(AND(AU41=1,OR(AG41=0,AG41=""),AN41="加算対象"),"AH列に色付け","")</f>
        <v/>
      </c>
      <c r="AW41" s="547" t="str">
        <f>IF(AND($AU41=1,$AV41="AH列に色付け",OR($AG41="",$AH41="")),"未入力",IF(AND($AU41=1,$AV41="",$AG41=""),"未入力","入力済"))</f>
        <v>入力済</v>
      </c>
      <c r="AX41" s="546" t="str">
        <f>IFERROR(VLOOKUP(K41,【参考】数式用!$AR$3:$AS$49,2, FALSE), "")</f>
        <v/>
      </c>
      <c r="AY41" s="547" t="str">
        <f>IF(AND(AN41="加算対象",N41="処遇改善加算Ⅰ"),"AI列に色付け","")</f>
        <v/>
      </c>
      <c r="AZ41" s="547" t="str">
        <f>IF(AND(N41="処遇改善加算Ⅰ",AI41=""),"未入力","入力済")</f>
        <v>入力済</v>
      </c>
      <c r="BA41" s="546" t="str">
        <f>IFERROR(VLOOKUP(K41,【参考】数式用!$AX$3:$AY$56, 2, FALSE), "")</f>
        <v/>
      </c>
      <c r="BB41" s="547" t="str">
        <f>IF(COUNTIF(AE41:AH41,"*令和８年度特例要件を*")&gt;0,"AJ列に色付け","")</f>
        <v/>
      </c>
      <c r="BC41" s="647" t="str">
        <f>IF(AND(COUNTIF(AE41:AH41,"*令和８年度特例要件を*")&gt;0,AJ41=""),"未入力","入力済")</f>
        <v>入力済</v>
      </c>
      <c r="BD41" s="547" t="str">
        <f>IF(BB41="AJ列に色付け","入力必要","")</f>
        <v/>
      </c>
      <c r="BE41" s="547" t="str">
        <f>G41</f>
        <v/>
      </c>
      <c r="BF41" s="514"/>
      <c r="BG41" s="514"/>
      <c r="BH41" s="633" t="e">
        <f>VLOOKUP(K41,【参考】数式用!$A$2:$O$57,15,FALSE)</f>
        <v>#N/A</v>
      </c>
      <c r="BI41" s="514"/>
      <c r="BJ41" s="514"/>
      <c r="BK41" s="514"/>
      <c r="BL41" s="514"/>
      <c r="BM41" s="514"/>
      <c r="BN41" s="514"/>
      <c r="BO41" s="515"/>
    </row>
    <row ht="109.9" customHeight="1" r="42" spans="1:67" s="516" customForma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IF(Q42&gt;=1,(U42*12+W42)-(Q42*12+S42)+1,"")</f>
        <v/>
      </c>
      <c r="AA42" s="458" t="s">
        <v>275</v>
      </c>
      <c r="AB42" s="459" t="str">
        <f>IFERROR(ROUNDDOWN(ROUND(L42*O42,0)*M42,0)*Z42,"")</f>
        <v/>
      </c>
      <c r="AC42" s="460" t="str">
        <f>IFERROR(ROUNDDOWN(ROUNDDOWN(ROUND(L42*VLOOKUP(K42,【参考】数式用!$A$4:$F$57,MATCH("処遇改善加算Ⅳ",【参考】数式用!$C$3:$F$3,0)+2,0),0)*M42,0)*Z42*0.5,0), "")</f>
        <v/>
      </c>
      <c r="AD42" s="156"/>
      <c r="AE42" s="157"/>
      <c r="AF42" s="157"/>
      <c r="AG42" s="158"/>
      <c r="AH42" s="159"/>
      <c r="AI42" s="161"/>
      <c r="AJ42" s="161"/>
      <c r="AK42" s="541" t="str">
        <f>IF(AND(N42&lt;&gt;"",OR(U42&lt;&gt;8,W42&lt;&gt;5)),"！算定期間の終わりが令和８年５月になっていません。令和８年６月以降については別シートに記載してください。",IF(AND(AN42="加算対象外",N42&lt;&gt;""),"このサービスは、令和８年４月・５月は処遇改善加算の対象ではありません。記入しないでください。",""))</f>
        <v/>
      </c>
      <c r="AL42" s="542" t="str">
        <f>IF(OR(N42="",AN42="加算対象外"),"",IF(OR(AND(COUNTIF(AP42,"未入力")&gt;0,AD42=""),AND(COUNTIF(AQ42,"未入力")&gt;0,AE42=""),AND(COUNTIF(AN42:BE42,"AF列に色付け")&gt;0,AF42=""),AND(COUNTIF(AN42:BE42,"AG列に色付け")&gt;0,OR(AG42="",AG42=0)),AND(COUNTIF(AN42:BE42,"AH列に色付け")&gt;0,AH42=""),AND(COUNTIF(AN42:BE42,"AI列に色付け")&gt;0,AI42=""),AND(COUNTIF(AN42:BE42,"AJ列に色付け")&gt;0,AJ42="")),"！記入が必要な欄（オレンジ色のセル）に空欄があります。空欄を埋めてください。",""))</f>
        <v/>
      </c>
      <c r="AM42" s="543"/>
      <c r="AN42" s="547" t="str">
        <f>IFERROR(VLOOKUP(K42,【参考】数式用!$A$2:$N$57,14,FALSE),"")</f>
        <v/>
      </c>
      <c r="AO42" s="547" t="str">
        <f>IF(AND(K42&lt;&gt;"",AN42="加算対象"),"N列に色付け","")</f>
        <v/>
      </c>
      <c r="AP42" s="546" t="str">
        <f>IF(AND(AC42&lt;&gt;0,AC42&lt;&gt;"",AN42="加算対象"),IF(AD42="○","入力済","未入力"),"")</f>
        <v/>
      </c>
      <c r="AQ42" s="546" t="str">
        <f>IF(AND(N42&lt;&gt;"",AE42="",AN42="加算対象"),"未入力","入力済")</f>
        <v>入力済</v>
      </c>
      <c r="AR42" s="547" t="str">
        <f>IF(AND(N42&lt;&gt;"",N42&lt;&gt;"処遇改善加算Ⅳ",AN42="加算対象"),"AF列に色付け","")</f>
        <v/>
      </c>
      <c r="AS42" s="546" t="str">
        <f>IF(AND(N42&lt;&gt;"",N42&lt;&gt;"処遇改善加算Ⅳ",AF42=""),"未入力","入力済")</f>
        <v>入力済</v>
      </c>
      <c r="AT42" s="546" t="str">
        <f>IF(OR(N42="処遇改善加算Ⅰ",N42="処遇改善加算Ⅱ"),"対象","")</f>
        <v/>
      </c>
      <c r="AU42" s="546" t="str">
        <f>IF(AND(AN42="加算対象",N42&lt;&gt;"処遇改善加算Ⅲ",N42&lt;&gt;"処遇改善加算Ⅳ",N42&lt;&gt;"",AT42&lt;&gt;"対象外"),1,"")</f>
        <v/>
      </c>
      <c r="AV42" s="547" t="str">
        <f>IF(AND(AU42=1,OR(AG42=0,AG42=""),AN42="加算対象"),"AH列に色付け","")</f>
        <v/>
      </c>
      <c r="AW42" s="547" t="str">
        <f>IF(AND($AU42=1,$AV42="AH列に色付け",OR($AG42="",$AH42="")),"未入力",IF(AND($AU42=1,$AV42="",$AG42=""),"未入力","入力済"))</f>
        <v>入力済</v>
      </c>
      <c r="AX42" s="546" t="str">
        <f>IFERROR(VLOOKUP(K42,【参考】数式用!$AR$3:$AS$49,2, FALSE), "")</f>
        <v/>
      </c>
      <c r="AY42" s="547" t="str">
        <f>IF(AND(AN42="加算対象",N42="処遇改善加算Ⅰ"),"AI列に色付け","")</f>
        <v/>
      </c>
      <c r="AZ42" s="547" t="str">
        <f>IF(AND(N42="処遇改善加算Ⅰ",AI42=""),"未入力","入力済")</f>
        <v>入力済</v>
      </c>
      <c r="BA42" s="546" t="str">
        <f>IFERROR(VLOOKUP(K42,【参考】数式用!$AX$3:$AY$56, 2, FALSE), "")</f>
        <v/>
      </c>
      <c r="BB42" s="547" t="str">
        <f>IF(COUNTIF(AE42:AH42,"*令和８年度特例要件を*")&gt;0,"AJ列に色付け","")</f>
        <v/>
      </c>
      <c r="BC42" s="647" t="str">
        <f>IF(AND(COUNTIF(AE42:AH42,"*令和８年度特例要件を*")&gt;0,AJ42=""),"未入力","入力済")</f>
        <v>入力済</v>
      </c>
      <c r="BD42" s="547" t="str">
        <f>IF(BB42="AJ列に色付け","入力必要","")</f>
        <v/>
      </c>
      <c r="BE42" s="547" t="str">
        <f>G42</f>
        <v/>
      </c>
      <c r="BF42" s="514"/>
      <c r="BG42" s="514"/>
      <c r="BH42" s="633" t="e">
        <f>VLOOKUP(K42,【参考】数式用!$A$2:$O$57,15,FALSE)</f>
        <v>#N/A</v>
      </c>
      <c r="BI42" s="514"/>
      <c r="BJ42" s="514"/>
      <c r="BK42" s="514"/>
      <c r="BL42" s="514"/>
      <c r="BM42" s="514"/>
      <c r="BN42" s="514"/>
      <c r="BO42" s="515"/>
    </row>
    <row ht="109.9" customHeight="1" r="43" spans="1:67" s="516" customForma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IF(Q43&gt;=1,(U43*12+W43)-(Q43*12+S43)+1,"")</f>
        <v/>
      </c>
      <c r="AA43" s="458" t="s">
        <v>275</v>
      </c>
      <c r="AB43" s="459" t="str">
        <f>IFERROR(ROUNDDOWN(ROUND(L43*O43,0)*M43,0)*Z43,"")</f>
        <v/>
      </c>
      <c r="AC43" s="460" t="str">
        <f>IFERROR(ROUNDDOWN(ROUNDDOWN(ROUND(L43*VLOOKUP(K43,【参考】数式用!$A$4:$F$57,MATCH("処遇改善加算Ⅳ",【参考】数式用!$C$3:$F$3,0)+2,0),0)*M43,0)*Z43*0.5,0), "")</f>
        <v/>
      </c>
      <c r="AD43" s="156"/>
      <c r="AE43" s="157"/>
      <c r="AF43" s="157"/>
      <c r="AG43" s="158"/>
      <c r="AH43" s="159"/>
      <c r="AI43" s="161"/>
      <c r="AJ43" s="161"/>
      <c r="AK43" s="541" t="str">
        <f>IF(AND(N43&lt;&gt;"",OR(U43&lt;&gt;8,W43&lt;&gt;5)),"！算定期間の終わりが令和８年５月になっていません。令和８年６月以降については別シートに記載してください。",IF(AND(AN43="加算対象外",N43&lt;&gt;""),"このサービスは、令和８年４月・５月は処遇改善加算の対象ではありません。記入しないでください。",""))</f>
        <v/>
      </c>
      <c r="AL43" s="542" t="str">
        <f>IF(OR(N43="",AN43="加算対象外"),"",IF(OR(AND(COUNTIF(AP43,"未入力")&gt;0,AD43=""),AND(COUNTIF(AQ43,"未入力")&gt;0,AE43=""),AND(COUNTIF(AN43:BE43,"AF列に色付け")&gt;0,AF43=""),AND(COUNTIF(AN43:BE43,"AG列に色付け")&gt;0,OR(AG43="",AG43=0)),AND(COUNTIF(AN43:BE43,"AH列に色付け")&gt;0,AH43=""),AND(COUNTIF(AN43:BE43,"AI列に色付け")&gt;0,AI43=""),AND(COUNTIF(AN43:BE43,"AJ列に色付け")&gt;0,AJ43="")),"！記入が必要な欄（オレンジ色のセル）に空欄があります。空欄を埋めてください。",""))</f>
        <v/>
      </c>
      <c r="AM43" s="543"/>
      <c r="AN43" s="547" t="str">
        <f>IFERROR(VLOOKUP(K43,【参考】数式用!$A$2:$N$57,14,FALSE),"")</f>
        <v/>
      </c>
      <c r="AO43" s="547" t="str">
        <f>IF(AND(K43&lt;&gt;"",AN43="加算対象"),"N列に色付け","")</f>
        <v/>
      </c>
      <c r="AP43" s="546" t="str">
        <f>IF(AND(AC43&lt;&gt;0,AC43&lt;&gt;"",AN43="加算対象"),IF(AD43="○","入力済","未入力"),"")</f>
        <v/>
      </c>
      <c r="AQ43" s="546" t="str">
        <f>IF(AND(N43&lt;&gt;"",AE43="",AN43="加算対象"),"未入力","入力済")</f>
        <v>入力済</v>
      </c>
      <c r="AR43" s="547" t="str">
        <f>IF(AND(N43&lt;&gt;"",N43&lt;&gt;"処遇改善加算Ⅳ",AN43="加算対象"),"AF列に色付け","")</f>
        <v/>
      </c>
      <c r="AS43" s="546" t="str">
        <f>IF(AND(N43&lt;&gt;"",N43&lt;&gt;"処遇改善加算Ⅳ",AF43=""),"未入力","入力済")</f>
        <v>入力済</v>
      </c>
      <c r="AT43" s="546" t="str">
        <f>IF(OR(N43="処遇改善加算Ⅰ",N43="処遇改善加算Ⅱ"),"対象","")</f>
        <v/>
      </c>
      <c r="AU43" s="546" t="str">
        <f>IF(AND(AN43="加算対象",N43&lt;&gt;"処遇改善加算Ⅲ",N43&lt;&gt;"処遇改善加算Ⅳ",N43&lt;&gt;"",AT43&lt;&gt;"対象外"),1,"")</f>
        <v/>
      </c>
      <c r="AV43" s="547" t="str">
        <f>IF(AND(AU43=1,OR(AG43=0,AG43=""),AN43="加算対象"),"AH列に色付け","")</f>
        <v/>
      </c>
      <c r="AW43" s="547" t="str">
        <f>IF(AND($AU43=1,$AV43="AH列に色付け",OR($AG43="",$AH43="")),"未入力",IF(AND($AU43=1,$AV43="",$AG43=""),"未入力","入力済"))</f>
        <v>入力済</v>
      </c>
      <c r="AX43" s="546" t="str">
        <f>IFERROR(VLOOKUP(K43,【参考】数式用!$AR$3:$AS$49,2, FALSE), "")</f>
        <v/>
      </c>
      <c r="AY43" s="547" t="str">
        <f>IF(AND(AN43="加算対象",N43="処遇改善加算Ⅰ"),"AI列に色付け","")</f>
        <v/>
      </c>
      <c r="AZ43" s="547" t="str">
        <f>IF(AND(N43="処遇改善加算Ⅰ",AI43=""),"未入力","入力済")</f>
        <v>入力済</v>
      </c>
      <c r="BA43" s="546" t="str">
        <f>IFERROR(VLOOKUP(K43,【参考】数式用!$AX$3:$AY$56, 2, FALSE), "")</f>
        <v/>
      </c>
      <c r="BB43" s="547" t="str">
        <f>IF(COUNTIF(AE43:AH43,"*令和８年度特例要件を*")&gt;0,"AJ列に色付け","")</f>
        <v/>
      </c>
      <c r="BC43" s="647" t="str">
        <f>IF(AND(COUNTIF(AE43:AH43,"*令和８年度特例要件を*")&gt;0,AJ43=""),"未入力","入力済")</f>
        <v>入力済</v>
      </c>
      <c r="BD43" s="547" t="str">
        <f>IF(BB43="AJ列に色付け","入力必要","")</f>
        <v/>
      </c>
      <c r="BE43" s="547" t="str">
        <f>G43</f>
        <v/>
      </c>
      <c r="BF43" s="514"/>
      <c r="BG43" s="514"/>
      <c r="BH43" s="633" t="e">
        <f>VLOOKUP(K43,【参考】数式用!$A$2:$O$57,15,FALSE)</f>
        <v>#N/A</v>
      </c>
      <c r="BI43" s="514"/>
      <c r="BJ43" s="514"/>
      <c r="BK43" s="514"/>
      <c r="BL43" s="514"/>
      <c r="BM43" s="514"/>
      <c r="BN43" s="514"/>
      <c r="BO43" s="515"/>
    </row>
    <row ht="109.9" customHeight="1" r="44" spans="1:67" s="516" customForma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IF(Q44&gt;=1,(U44*12+W44)-(Q44*12+S44)+1,"")</f>
        <v/>
      </c>
      <c r="AA44" s="458" t="s">
        <v>275</v>
      </c>
      <c r="AB44" s="459" t="str">
        <f>IFERROR(ROUNDDOWN(ROUND(L44*O44,0)*M44,0)*Z44,"")</f>
        <v/>
      </c>
      <c r="AC44" s="460" t="str">
        <f>IFERROR(ROUNDDOWN(ROUNDDOWN(ROUND(L44*VLOOKUP(K44,【参考】数式用!$A$4:$F$57,MATCH("処遇改善加算Ⅳ",【参考】数式用!$C$3:$F$3,0)+2,0),0)*M44,0)*Z44*0.5,0), "")</f>
        <v/>
      </c>
      <c r="AD44" s="156"/>
      <c r="AE44" s="157"/>
      <c r="AF44" s="157"/>
      <c r="AG44" s="158"/>
      <c r="AH44" s="159"/>
      <c r="AI44" s="161"/>
      <c r="AJ44" s="161"/>
      <c r="AK44" s="541" t="str">
        <f>IF(AND(N44&lt;&gt;"",OR(U44&lt;&gt;8,W44&lt;&gt;5)),"！算定期間の終わりが令和８年５月になっていません。令和８年６月以降については別シートに記載してください。",IF(AND(AN44="加算対象外",N44&lt;&gt;""),"このサービスは、令和８年４月・５月は処遇改善加算の対象ではありません。記入しないでください。",""))</f>
        <v/>
      </c>
      <c r="AL44" s="542" t="str">
        <f>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543"/>
      <c r="AN44" s="547" t="str">
        <f>IFERROR(VLOOKUP(K44,【参考】数式用!$A$2:$N$57,14,FALSE),"")</f>
        <v/>
      </c>
      <c r="AO44" s="547" t="str">
        <f>IF(AND(K44&lt;&gt;"",AN44="加算対象"),"N列に色付け","")</f>
        <v/>
      </c>
      <c r="AP44" s="546" t="str">
        <f>IF(AND(AC44&lt;&gt;0,AC44&lt;&gt;"",AN44="加算対象"),IF(AD44="○","入力済","未入力"),"")</f>
        <v/>
      </c>
      <c r="AQ44" s="546" t="str">
        <f>IF(AND(N44&lt;&gt;"",AE44="",AN44="加算対象"),"未入力","入力済")</f>
        <v>入力済</v>
      </c>
      <c r="AR44" s="547" t="str">
        <f>IF(AND(N44&lt;&gt;"",N44&lt;&gt;"処遇改善加算Ⅳ",AN44="加算対象"),"AF列に色付け","")</f>
        <v/>
      </c>
      <c r="AS44" s="546" t="str">
        <f>IF(AND(N44&lt;&gt;"",N44&lt;&gt;"処遇改善加算Ⅳ",AF44=""),"未入力","入力済")</f>
        <v>入力済</v>
      </c>
      <c r="AT44" s="546" t="str">
        <f>IF(OR(N44="処遇改善加算Ⅰ",N44="処遇改善加算Ⅱ"),"対象","")</f>
        <v/>
      </c>
      <c r="AU44" s="546" t="str">
        <f>IF(AND(AN44="加算対象",N44&lt;&gt;"処遇改善加算Ⅲ",N44&lt;&gt;"処遇改善加算Ⅳ",N44&lt;&gt;"",AT44&lt;&gt;"対象外"),1,"")</f>
        <v/>
      </c>
      <c r="AV44" s="547" t="str">
        <f>IF(AND(AU44=1,OR(AG44=0,AG44=""),AN44="加算対象"),"AH列に色付け","")</f>
        <v/>
      </c>
      <c r="AW44" s="547" t="str">
        <f>IF(AND($AU44=1,$AV44="AH列に色付け",OR($AG44="",$AH44="")),"未入力",IF(AND($AU44=1,$AV44="",$AG44=""),"未入力","入力済"))</f>
        <v>入力済</v>
      </c>
      <c r="AX44" s="546" t="str">
        <f>IFERROR(VLOOKUP(K44,【参考】数式用!$AR$3:$AS$49,2, FALSE), "")</f>
        <v/>
      </c>
      <c r="AY44" s="547" t="str">
        <f>IF(AND(AN44="加算対象",N44="処遇改善加算Ⅰ"),"AI列に色付け","")</f>
        <v/>
      </c>
      <c r="AZ44" s="547" t="str">
        <f>IF(AND(N44="処遇改善加算Ⅰ",AI44=""),"未入力","入力済")</f>
        <v>入力済</v>
      </c>
      <c r="BA44" s="546" t="str">
        <f>IFERROR(VLOOKUP(K44,【参考】数式用!$AX$3:$AY$56, 2, FALSE), "")</f>
        <v/>
      </c>
      <c r="BB44" s="547" t="str">
        <f>IF(COUNTIF(AE44:AH44,"*令和８年度特例要件を*")&gt;0,"AJ列に色付け","")</f>
        <v/>
      </c>
      <c r="BC44" s="647" t="str">
        <f>IF(AND(COUNTIF(AE44:AH44,"*令和８年度特例要件を*")&gt;0,AJ44=""),"未入力","入力済")</f>
        <v>入力済</v>
      </c>
      <c r="BD44" s="547" t="str">
        <f>IF(BB44="AJ列に色付け","入力必要","")</f>
        <v/>
      </c>
      <c r="BE44" s="547" t="str">
        <f>G44</f>
        <v/>
      </c>
      <c r="BF44" s="514"/>
      <c r="BG44" s="514"/>
      <c r="BH44" s="633" t="e">
        <f>VLOOKUP(K44,【参考】数式用!$A$2:$O$57,15,FALSE)</f>
        <v>#N/A</v>
      </c>
      <c r="BI44" s="514"/>
      <c r="BJ44" s="514"/>
      <c r="BK44" s="514"/>
      <c r="BL44" s="514"/>
      <c r="BM44" s="514"/>
      <c r="BN44" s="514"/>
      <c r="BO44" s="515"/>
    </row>
    <row ht="109.9" customHeight="1" r="45" spans="1:67" s="516" customForma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IF(Q45&gt;=1,(U45*12+W45)-(Q45*12+S45)+1,"")</f>
        <v/>
      </c>
      <c r="AA45" s="458" t="s">
        <v>275</v>
      </c>
      <c r="AB45" s="459" t="str">
        <f>IFERROR(ROUNDDOWN(ROUND(L45*O45,0)*M45,0)*Z45,"")</f>
        <v/>
      </c>
      <c r="AC45" s="460" t="str">
        <f>IFERROR(ROUNDDOWN(ROUNDDOWN(ROUND(L45*VLOOKUP(K45,【参考】数式用!$A$4:$F$57,MATCH("処遇改善加算Ⅳ",【参考】数式用!$C$3:$F$3,0)+2,0),0)*M45,0)*Z45*0.5,0), "")</f>
        <v/>
      </c>
      <c r="AD45" s="156"/>
      <c r="AE45" s="157"/>
      <c r="AF45" s="157"/>
      <c r="AG45" s="158"/>
      <c r="AH45" s="159"/>
      <c r="AI45" s="161"/>
      <c r="AJ45" s="161"/>
      <c r="AK45" s="541" t="str">
        <f>IF(AND(N45&lt;&gt;"",OR(U45&lt;&gt;8,W45&lt;&gt;5)),"！算定期間の終わりが令和８年５月になっていません。令和８年６月以降については別シートに記載してください。",IF(AND(AN45="加算対象外",N45&lt;&gt;""),"このサービスは、令和８年４月・５月は処遇改善加算の対象ではありません。記入しないでください。",""))</f>
        <v/>
      </c>
      <c r="AL45" s="542" t="str">
        <f>IF(OR(N45="",AN45="加算対象外"),"",IF(OR(AND(COUNTIF(AP45,"未入力")&gt;0,AD45=""),AND(COUNTIF(AQ45,"未入力")&gt;0,AE45=""),AND(COUNTIF(AN45:BE45,"AF列に色付け")&gt;0,AF45=""),AND(COUNTIF(AN45:BE45,"AG列に色付け")&gt;0,OR(AG45="",AG45=0)),AND(COUNTIF(AN45:BE45,"AH列に色付け")&gt;0,AH45=""),AND(COUNTIF(AN45:BE45,"AI列に色付け")&gt;0,AI45=""),AND(COUNTIF(AN45:BE45,"AJ列に色付け")&gt;0,AJ45="")),"！記入が必要な欄（オレンジ色のセル）に空欄があります。空欄を埋めてください。",""))</f>
        <v/>
      </c>
      <c r="AM45" s="543"/>
      <c r="AN45" s="547" t="str">
        <f>IFERROR(VLOOKUP(K45,【参考】数式用!$A$2:$N$57,14,FALSE),"")</f>
        <v/>
      </c>
      <c r="AO45" s="547" t="str">
        <f>IF(AND(K45&lt;&gt;"",AN45="加算対象"),"N列に色付け","")</f>
        <v/>
      </c>
      <c r="AP45" s="546" t="str">
        <f>IF(AND(AC45&lt;&gt;0,AC45&lt;&gt;"",AN45="加算対象"),IF(AD45="○","入力済","未入力"),"")</f>
        <v/>
      </c>
      <c r="AQ45" s="546" t="str">
        <f>IF(AND(N45&lt;&gt;"",AE45="",AN45="加算対象"),"未入力","入力済")</f>
        <v>入力済</v>
      </c>
      <c r="AR45" s="547" t="str">
        <f>IF(AND(N45&lt;&gt;"",N45&lt;&gt;"処遇改善加算Ⅳ",AN45="加算対象"),"AF列に色付け","")</f>
        <v/>
      </c>
      <c r="AS45" s="546" t="str">
        <f>IF(AND(N45&lt;&gt;"",N45&lt;&gt;"処遇改善加算Ⅳ",AF45=""),"未入力","入力済")</f>
        <v>入力済</v>
      </c>
      <c r="AT45" s="546" t="str">
        <f>IF(OR(N45="処遇改善加算Ⅰ",N45="処遇改善加算Ⅱ"),"対象","")</f>
        <v/>
      </c>
      <c r="AU45" s="546" t="str">
        <f>IF(AND(AN45="加算対象",N45&lt;&gt;"処遇改善加算Ⅲ",N45&lt;&gt;"処遇改善加算Ⅳ",N45&lt;&gt;"",AT45&lt;&gt;"対象外"),1,"")</f>
        <v/>
      </c>
      <c r="AV45" s="547" t="str">
        <f>IF(AND(AU45=1,OR(AG45=0,AG45=""),AN45="加算対象"),"AH列に色付け","")</f>
        <v/>
      </c>
      <c r="AW45" s="547" t="str">
        <f>IF(AND($AU45=1,$AV45="AH列に色付け",OR($AG45="",$AH45="")),"未入力",IF(AND($AU45=1,$AV45="",$AG45=""),"未入力","入力済"))</f>
        <v>入力済</v>
      </c>
      <c r="AX45" s="546" t="str">
        <f>IFERROR(VLOOKUP(K45,【参考】数式用!$AR$3:$AS$49,2, FALSE), "")</f>
        <v/>
      </c>
      <c r="AY45" s="547" t="str">
        <f>IF(AND(AN45="加算対象",N45="処遇改善加算Ⅰ"),"AI列に色付け","")</f>
        <v/>
      </c>
      <c r="AZ45" s="547" t="str">
        <f>IF(AND(N45="処遇改善加算Ⅰ",AI45=""),"未入力","入力済")</f>
        <v>入力済</v>
      </c>
      <c r="BA45" s="546" t="str">
        <f>IFERROR(VLOOKUP(K45,【参考】数式用!$AX$3:$AY$56, 2, FALSE), "")</f>
        <v/>
      </c>
      <c r="BB45" s="547" t="str">
        <f>IF(COUNTIF(AE45:AH45,"*令和８年度特例要件を*")&gt;0,"AJ列に色付け","")</f>
        <v/>
      </c>
      <c r="BC45" s="647" t="str">
        <f>IF(AND(COUNTIF(AE45:AH45,"*令和８年度特例要件を*")&gt;0,AJ45=""),"未入力","入力済")</f>
        <v>入力済</v>
      </c>
      <c r="BD45" s="547" t="str">
        <f>IF(BB45="AJ列に色付け","入力必要","")</f>
        <v/>
      </c>
      <c r="BE45" s="547" t="str">
        <f>G45</f>
        <v/>
      </c>
      <c r="BF45" s="514"/>
      <c r="BG45" s="514"/>
      <c r="BH45" s="633" t="e">
        <f>VLOOKUP(K45,【参考】数式用!$A$2:$O$57,15,FALSE)</f>
        <v>#N/A</v>
      </c>
      <c r="BI45" s="514"/>
      <c r="BJ45" s="514"/>
      <c r="BK45" s="514"/>
      <c r="BL45" s="514"/>
      <c r="BM45" s="514"/>
      <c r="BN45" s="514"/>
      <c r="BO45" s="515"/>
    </row>
    <row ht="109.9" customHeight="1" r="46" spans="1:67" s="516" customForma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IF(Q46&gt;=1,(U46*12+W46)-(Q46*12+S46)+1,"")</f>
        <v/>
      </c>
      <c r="AA46" s="458" t="s">
        <v>275</v>
      </c>
      <c r="AB46" s="459" t="str">
        <f>IFERROR(ROUNDDOWN(ROUND(L46*O46,0)*M46,0)*Z46,"")</f>
        <v/>
      </c>
      <c r="AC46" s="460" t="str">
        <f>IFERROR(ROUNDDOWN(ROUNDDOWN(ROUND(L46*VLOOKUP(K46,【参考】数式用!$A$4:$F$57,MATCH("処遇改善加算Ⅳ",【参考】数式用!$C$3:$F$3,0)+2,0),0)*M46,0)*Z46*0.5,0), "")</f>
        <v/>
      </c>
      <c r="AD46" s="156"/>
      <c r="AE46" s="157"/>
      <c r="AF46" s="157"/>
      <c r="AG46" s="158"/>
      <c r="AH46" s="159"/>
      <c r="AI46" s="161"/>
      <c r="AJ46" s="161"/>
      <c r="AK46" s="541" t="str">
        <f>IF(AND(N46&lt;&gt;"",OR(U46&lt;&gt;8,W46&lt;&gt;5)),"！算定期間の終わりが令和８年５月になっていません。令和８年６月以降については別シートに記載してください。",IF(AND(AN46="加算対象外",N46&lt;&gt;""),"このサービスは、令和８年４月・５月は処遇改善加算の対象ではありません。記入しないでください。",""))</f>
        <v/>
      </c>
      <c r="AL46" s="542" t="str">
        <f>IF(OR(N46="",AN46="加算対象外"),"",IF(OR(AND(COUNTIF(AP46,"未入力")&gt;0,AD46=""),AND(COUNTIF(AQ46,"未入力")&gt;0,AE46=""),AND(COUNTIF(AN46:BE46,"AF列に色付け")&gt;0,AF46=""),AND(COUNTIF(AN46:BE46,"AG列に色付け")&gt;0,OR(AG46="",AG46=0)),AND(COUNTIF(AN46:BE46,"AH列に色付け")&gt;0,AH46=""),AND(COUNTIF(AN46:BE46,"AI列に色付け")&gt;0,AI46=""),AND(COUNTIF(AN46:BE46,"AJ列に色付け")&gt;0,AJ46="")),"！記入が必要な欄（オレンジ色のセル）に空欄があります。空欄を埋めてください。",""))</f>
        <v/>
      </c>
      <c r="AM46" s="543"/>
      <c r="AN46" s="547" t="str">
        <f>IFERROR(VLOOKUP(K46,【参考】数式用!$A$2:$N$57,14,FALSE),"")</f>
        <v/>
      </c>
      <c r="AO46" s="547" t="str">
        <f>IF(AND(K46&lt;&gt;"",AN46="加算対象"),"N列に色付け","")</f>
        <v/>
      </c>
      <c r="AP46" s="546" t="str">
        <f>IF(AND(AC46&lt;&gt;0,AC46&lt;&gt;"",AN46="加算対象"),IF(AD46="○","入力済","未入力"),"")</f>
        <v/>
      </c>
      <c r="AQ46" s="546" t="str">
        <f>IF(AND(N46&lt;&gt;"",AE46="",AN46="加算対象"),"未入力","入力済")</f>
        <v>入力済</v>
      </c>
      <c r="AR46" s="547" t="str">
        <f>IF(AND(N46&lt;&gt;"",N46&lt;&gt;"処遇改善加算Ⅳ",AN46="加算対象"),"AF列に色付け","")</f>
        <v/>
      </c>
      <c r="AS46" s="546" t="str">
        <f>IF(AND(N46&lt;&gt;"",N46&lt;&gt;"処遇改善加算Ⅳ",AF46=""),"未入力","入力済")</f>
        <v>入力済</v>
      </c>
      <c r="AT46" s="546" t="str">
        <f>IF(OR(N46="処遇改善加算Ⅰ",N46="処遇改善加算Ⅱ"),"対象","")</f>
        <v/>
      </c>
      <c r="AU46" s="546" t="str">
        <f>IF(AND(AN46="加算対象",N46&lt;&gt;"処遇改善加算Ⅲ",N46&lt;&gt;"処遇改善加算Ⅳ",N46&lt;&gt;"",AT46&lt;&gt;"対象外"),1,"")</f>
        <v/>
      </c>
      <c r="AV46" s="547" t="str">
        <f>IF(AND(AU46=1,OR(AG46=0,AG46=""),AN46="加算対象"),"AH列に色付け","")</f>
        <v/>
      </c>
      <c r="AW46" s="547" t="str">
        <f>IF(AND($AU46=1,$AV46="AH列に色付け",OR($AG46="",$AH46="")),"未入力",IF(AND($AU46=1,$AV46="",$AG46=""),"未入力","入力済"))</f>
        <v>入力済</v>
      </c>
      <c r="AX46" s="546" t="str">
        <f>IFERROR(VLOOKUP(K46,【参考】数式用!$AR$3:$AS$49,2, FALSE), "")</f>
        <v/>
      </c>
      <c r="AY46" s="547" t="str">
        <f>IF(AND(AN46="加算対象",N46="処遇改善加算Ⅰ"),"AI列に色付け","")</f>
        <v/>
      </c>
      <c r="AZ46" s="547" t="str">
        <f>IF(AND(N46="処遇改善加算Ⅰ",AI46=""),"未入力","入力済")</f>
        <v>入力済</v>
      </c>
      <c r="BA46" s="546" t="str">
        <f>IFERROR(VLOOKUP(K46,【参考】数式用!$AX$3:$AY$56, 2, FALSE), "")</f>
        <v/>
      </c>
      <c r="BB46" s="547" t="str">
        <f>IF(COUNTIF(AE46:AH46,"*令和８年度特例要件を*")&gt;0,"AJ列に色付け","")</f>
        <v/>
      </c>
      <c r="BC46" s="647" t="str">
        <f>IF(AND(COUNTIF(AE46:AH46,"*令和８年度特例要件を*")&gt;0,AJ46=""),"未入力","入力済")</f>
        <v>入力済</v>
      </c>
      <c r="BD46" s="547" t="str">
        <f>IF(BB46="AJ列に色付け","入力必要","")</f>
        <v/>
      </c>
      <c r="BE46" s="547" t="str">
        <f>G46</f>
        <v/>
      </c>
      <c r="BF46" s="514"/>
      <c r="BG46" s="514"/>
      <c r="BH46" s="633" t="e">
        <f>VLOOKUP(K46,【参考】数式用!$A$2:$O$57,15,FALSE)</f>
        <v>#N/A</v>
      </c>
      <c r="BI46" s="514"/>
      <c r="BJ46" s="514"/>
      <c r="BK46" s="514"/>
      <c r="BL46" s="514"/>
      <c r="BM46" s="514"/>
      <c r="BN46" s="514"/>
      <c r="BO46" s="515"/>
    </row>
    <row ht="109.9" customHeight="1" r="47" spans="1:67" s="516" customForma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IF(Q47&gt;=1,(U47*12+W47)-(Q47*12+S47)+1,"")</f>
        <v/>
      </c>
      <c r="AA47" s="458" t="s">
        <v>275</v>
      </c>
      <c r="AB47" s="459" t="str">
        <f>IFERROR(ROUNDDOWN(ROUND(L47*O47,0)*M47,0)*Z47,"")</f>
        <v/>
      </c>
      <c r="AC47" s="460" t="str">
        <f>IFERROR(ROUNDDOWN(ROUNDDOWN(ROUND(L47*VLOOKUP(K47,【参考】数式用!$A$4:$F$57,MATCH("処遇改善加算Ⅳ",【参考】数式用!$C$3:$F$3,0)+2,0),0)*M47,0)*Z47*0.5,0), "")</f>
        <v/>
      </c>
      <c r="AD47" s="156"/>
      <c r="AE47" s="157"/>
      <c r="AF47" s="157"/>
      <c r="AG47" s="158"/>
      <c r="AH47" s="159"/>
      <c r="AI47" s="161"/>
      <c r="AJ47" s="161"/>
      <c r="AK47" s="541" t="str">
        <f>IF(AND(N47&lt;&gt;"",OR(U47&lt;&gt;8,W47&lt;&gt;5)),"！算定期間の終わりが令和８年５月になっていません。令和８年６月以降については別シートに記載してください。",IF(AND(AN47="加算対象外",N47&lt;&gt;""),"このサービスは、令和８年４月・５月は処遇改善加算の対象ではありません。記入しないでください。",""))</f>
        <v/>
      </c>
      <c r="AL47" s="542" t="str">
        <f>IF(OR(N47="",AN47="加算対象外"),"",IF(OR(AND(COUNTIF(AP47,"未入力")&gt;0,AD47=""),AND(COUNTIF(AQ47,"未入力")&gt;0,AE47=""),AND(COUNTIF(AN47:BE47,"AF列に色付け")&gt;0,AF47=""),AND(COUNTIF(AN47:BE47,"AG列に色付け")&gt;0,OR(AG47="",AG47=0)),AND(COUNTIF(AN47:BE47,"AH列に色付け")&gt;0,AH47=""),AND(COUNTIF(AN47:BE47,"AI列に色付け")&gt;0,AI47=""),AND(COUNTIF(AN47:BE47,"AJ列に色付け")&gt;0,AJ47="")),"！記入が必要な欄（オレンジ色のセル）に空欄があります。空欄を埋めてください。",""))</f>
        <v/>
      </c>
      <c r="AM47" s="543"/>
      <c r="AN47" s="547" t="str">
        <f>IFERROR(VLOOKUP(K47,【参考】数式用!$A$2:$N$57,14,FALSE),"")</f>
        <v/>
      </c>
      <c r="AO47" s="547" t="str">
        <f>IF(AND(K47&lt;&gt;"",AN47="加算対象"),"N列に色付け","")</f>
        <v/>
      </c>
      <c r="AP47" s="546" t="str">
        <f>IF(AND(AC47&lt;&gt;0,AC47&lt;&gt;"",AN47="加算対象"),IF(AD47="○","入力済","未入力"),"")</f>
        <v/>
      </c>
      <c r="AQ47" s="546" t="str">
        <f>IF(AND(N47&lt;&gt;"",AE47="",AN47="加算対象"),"未入力","入力済")</f>
        <v>入力済</v>
      </c>
      <c r="AR47" s="547" t="str">
        <f>IF(AND(N47&lt;&gt;"",N47&lt;&gt;"処遇改善加算Ⅳ",AN47="加算対象"),"AF列に色付け","")</f>
        <v/>
      </c>
      <c r="AS47" s="546" t="str">
        <f>IF(AND(N47&lt;&gt;"",N47&lt;&gt;"処遇改善加算Ⅳ",AF47=""),"未入力","入力済")</f>
        <v>入力済</v>
      </c>
      <c r="AT47" s="546" t="str">
        <f>IF(OR(N47="処遇改善加算Ⅰ",N47="処遇改善加算Ⅱ"),"対象","")</f>
        <v/>
      </c>
      <c r="AU47" s="546" t="str">
        <f>IF(AND(AN47="加算対象",N47&lt;&gt;"処遇改善加算Ⅲ",N47&lt;&gt;"処遇改善加算Ⅳ",N47&lt;&gt;"",AT47&lt;&gt;"対象外"),1,"")</f>
        <v/>
      </c>
      <c r="AV47" s="547" t="str">
        <f>IF(AND(AU47=1,OR(AG47=0,AG47=""),AN47="加算対象"),"AH列に色付け","")</f>
        <v/>
      </c>
      <c r="AW47" s="547" t="str">
        <f>IF(AND($AU47=1,$AV47="AH列に色付け",OR($AG47="",$AH47="")),"未入力",IF(AND($AU47=1,$AV47="",$AG47=""),"未入力","入力済"))</f>
        <v>入力済</v>
      </c>
      <c r="AX47" s="546" t="str">
        <f>IFERROR(VLOOKUP(K47,【参考】数式用!$AR$3:$AS$49,2, FALSE), "")</f>
        <v/>
      </c>
      <c r="AY47" s="547" t="str">
        <f>IF(AND(AN47="加算対象",N47="処遇改善加算Ⅰ"),"AI列に色付け","")</f>
        <v/>
      </c>
      <c r="AZ47" s="547" t="str">
        <f>IF(AND(N47="処遇改善加算Ⅰ",AI47=""),"未入力","入力済")</f>
        <v>入力済</v>
      </c>
      <c r="BA47" s="546" t="str">
        <f>IFERROR(VLOOKUP(K47,【参考】数式用!$AX$3:$AY$56, 2, FALSE), "")</f>
        <v/>
      </c>
      <c r="BB47" s="547" t="str">
        <f>IF(COUNTIF(AE47:AH47,"*令和８年度特例要件を*")&gt;0,"AJ列に色付け","")</f>
        <v/>
      </c>
      <c r="BC47" s="647" t="str">
        <f>IF(AND(COUNTIF(AE47:AH47,"*令和８年度特例要件を*")&gt;0,AJ47=""),"未入力","入力済")</f>
        <v>入力済</v>
      </c>
      <c r="BD47" s="547" t="str">
        <f>IF(BB47="AJ列に色付け","入力必要","")</f>
        <v/>
      </c>
      <c r="BE47" s="547" t="str">
        <f>G47</f>
        <v/>
      </c>
      <c r="BF47" s="514"/>
      <c r="BG47" s="514"/>
      <c r="BH47" s="633" t="e">
        <f>VLOOKUP(K47,【参考】数式用!$A$2:$O$57,15,FALSE)</f>
        <v>#N/A</v>
      </c>
      <c r="BI47" s="514"/>
      <c r="BJ47" s="514"/>
      <c r="BK47" s="514"/>
      <c r="BL47" s="514"/>
      <c r="BM47" s="514"/>
      <c r="BN47" s="514"/>
      <c r="BO47" s="515"/>
    </row>
    <row ht="109.9" customHeight="1" r="48" spans="1:67" s="516" customForma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IF(Q48&gt;=1,(U48*12+W48)-(Q48*12+S48)+1,"")</f>
        <v/>
      </c>
      <c r="AA48" s="458" t="s">
        <v>275</v>
      </c>
      <c r="AB48" s="459" t="str">
        <f>IFERROR(ROUNDDOWN(ROUND(L48*O48,0)*M48,0)*Z48,"")</f>
        <v/>
      </c>
      <c r="AC48" s="460" t="str">
        <f>IFERROR(ROUNDDOWN(ROUNDDOWN(ROUND(L48*VLOOKUP(K48,【参考】数式用!$A$4:$F$57,MATCH("処遇改善加算Ⅳ",【参考】数式用!$C$3:$F$3,0)+2,0),0)*M48,0)*Z48*0.5,0), "")</f>
        <v/>
      </c>
      <c r="AD48" s="156"/>
      <c r="AE48" s="157"/>
      <c r="AF48" s="157"/>
      <c r="AG48" s="158"/>
      <c r="AH48" s="159"/>
      <c r="AI48" s="161"/>
      <c r="AJ48" s="161"/>
      <c r="AK48" s="541" t="str">
        <f>IF(AND(N48&lt;&gt;"",OR(U48&lt;&gt;8,W48&lt;&gt;5)),"！算定期間の終わりが令和８年５月になっていません。令和８年６月以降については別シートに記載してください。",IF(AND(AN48="加算対象外",N48&lt;&gt;""),"このサービスは、令和８年４月・５月は処遇改善加算の対象ではありません。記入しないでください。",""))</f>
        <v/>
      </c>
      <c r="AL48" s="542" t="str">
        <f>IF(OR(N48="",AN48="加算対象外"),"",IF(OR(AND(COUNTIF(AP48,"未入力")&gt;0,AD48=""),AND(COUNTIF(AQ48,"未入力")&gt;0,AE48=""),AND(COUNTIF(AN48:BE48,"AF列に色付け")&gt;0,AF48=""),AND(COUNTIF(AN48:BE48,"AG列に色付け")&gt;0,OR(AG48="",AG48=0)),AND(COUNTIF(AN48:BE48,"AH列に色付け")&gt;0,AH48=""),AND(COUNTIF(AN48:BE48,"AI列に色付け")&gt;0,AI48=""),AND(COUNTIF(AN48:BE48,"AJ列に色付け")&gt;0,AJ48="")),"！記入が必要な欄（オレンジ色のセル）に空欄があります。空欄を埋めてください。",""))</f>
        <v/>
      </c>
      <c r="AM48" s="543"/>
      <c r="AN48" s="547" t="str">
        <f>IFERROR(VLOOKUP(K48,【参考】数式用!$A$2:$N$57,14,FALSE),"")</f>
        <v/>
      </c>
      <c r="AO48" s="547" t="str">
        <f>IF(AND(K48&lt;&gt;"",AN48="加算対象"),"N列に色付け","")</f>
        <v/>
      </c>
      <c r="AP48" s="546" t="str">
        <f>IF(AND(AC48&lt;&gt;0,AC48&lt;&gt;"",AN48="加算対象"),IF(AD48="○","入力済","未入力"),"")</f>
        <v/>
      </c>
      <c r="AQ48" s="546" t="str">
        <f>IF(AND(N48&lt;&gt;"",AE48="",AN48="加算対象"),"未入力","入力済")</f>
        <v>入力済</v>
      </c>
      <c r="AR48" s="547" t="str">
        <f>IF(AND(N48&lt;&gt;"",N48&lt;&gt;"処遇改善加算Ⅳ",AN48="加算対象"),"AF列に色付け","")</f>
        <v/>
      </c>
      <c r="AS48" s="546" t="str">
        <f>IF(AND(N48&lt;&gt;"",N48&lt;&gt;"処遇改善加算Ⅳ",AF48=""),"未入力","入力済")</f>
        <v>入力済</v>
      </c>
      <c r="AT48" s="546" t="str">
        <f>IF(OR(N48="処遇改善加算Ⅰ",N48="処遇改善加算Ⅱ"),"対象","")</f>
        <v/>
      </c>
      <c r="AU48" s="546" t="str">
        <f>IF(AND(AN48="加算対象",N48&lt;&gt;"処遇改善加算Ⅲ",N48&lt;&gt;"処遇改善加算Ⅳ",N48&lt;&gt;"",AT48&lt;&gt;"対象外"),1,"")</f>
        <v/>
      </c>
      <c r="AV48" s="547" t="str">
        <f>IF(AND(AU48=1,OR(AG48=0,AG48=""),AN48="加算対象"),"AH列に色付け","")</f>
        <v/>
      </c>
      <c r="AW48" s="547" t="str">
        <f>IF(AND($AU48=1,$AV48="AH列に色付け",OR($AG48="",$AH48="")),"未入力",IF(AND($AU48=1,$AV48="",$AG48=""),"未入力","入力済"))</f>
        <v>入力済</v>
      </c>
      <c r="AX48" s="546" t="str">
        <f>IFERROR(VLOOKUP(K48,【参考】数式用!$AR$3:$AS$49,2, FALSE), "")</f>
        <v/>
      </c>
      <c r="AY48" s="547" t="str">
        <f>IF(AND(AN48="加算対象",N48="処遇改善加算Ⅰ"),"AI列に色付け","")</f>
        <v/>
      </c>
      <c r="AZ48" s="547" t="str">
        <f>IF(AND(N48="処遇改善加算Ⅰ",AI48=""),"未入力","入力済")</f>
        <v>入力済</v>
      </c>
      <c r="BA48" s="546" t="str">
        <f>IFERROR(VLOOKUP(K48,【参考】数式用!$AX$3:$AY$56, 2, FALSE), "")</f>
        <v/>
      </c>
      <c r="BB48" s="547" t="str">
        <f>IF(COUNTIF(AE48:AH48,"*令和８年度特例要件を*")&gt;0,"AJ列に色付け","")</f>
        <v/>
      </c>
      <c r="BC48" s="647" t="str">
        <f>IF(AND(COUNTIF(AE48:AH48,"*令和８年度特例要件を*")&gt;0,AJ48=""),"未入力","入力済")</f>
        <v>入力済</v>
      </c>
      <c r="BD48" s="547" t="str">
        <f>IF(BB48="AJ列に色付け","入力必要","")</f>
        <v/>
      </c>
      <c r="BE48" s="547" t="str">
        <f>G48</f>
        <v/>
      </c>
      <c r="BF48" s="514"/>
      <c r="BG48" s="514"/>
      <c r="BH48" s="633" t="e">
        <f>VLOOKUP(K48,【参考】数式用!$A$2:$O$57,15,FALSE)</f>
        <v>#N/A</v>
      </c>
      <c r="BI48" s="514"/>
      <c r="BJ48" s="514"/>
      <c r="BK48" s="514"/>
      <c r="BL48" s="514"/>
      <c r="BM48" s="514"/>
      <c r="BN48" s="514"/>
      <c r="BO48" s="515"/>
    </row>
    <row ht="109.9" customHeight="1" r="49" spans="1:67" s="516" customForma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IF(Q49&gt;=1,(U49*12+W49)-(Q49*12+S49)+1,"")</f>
        <v/>
      </c>
      <c r="AA49" s="458" t="s">
        <v>275</v>
      </c>
      <c r="AB49" s="459" t="str">
        <f>IFERROR(ROUNDDOWN(ROUND(L49*O49,0)*M49,0)*Z49,"")</f>
        <v/>
      </c>
      <c r="AC49" s="460" t="str">
        <f>IFERROR(ROUNDDOWN(ROUNDDOWN(ROUND(L49*VLOOKUP(K49,【参考】数式用!$A$4:$F$57,MATCH("処遇改善加算Ⅳ",【参考】数式用!$C$3:$F$3,0)+2,0),0)*M49,0)*Z49*0.5,0), "")</f>
        <v/>
      </c>
      <c r="AD49" s="156"/>
      <c r="AE49" s="157"/>
      <c r="AF49" s="157"/>
      <c r="AG49" s="158"/>
      <c r="AH49" s="159"/>
      <c r="AI49" s="161"/>
      <c r="AJ49" s="161"/>
      <c r="AK49" s="541" t="str">
        <f>IF(AND(N49&lt;&gt;"",OR(U49&lt;&gt;8,W49&lt;&gt;5)),"！算定期間の終わりが令和８年５月になっていません。令和８年６月以降については別シートに記載してください。",IF(AND(AN49="加算対象外",N49&lt;&gt;""),"このサービスは、令和８年４月・５月は処遇改善加算の対象ではありません。記入しないでください。",""))</f>
        <v/>
      </c>
      <c r="AL49" s="542" t="str">
        <f>IF(OR(N49="",AN49="加算対象外"),"",IF(OR(AND(COUNTIF(AP49,"未入力")&gt;0,AD49=""),AND(COUNTIF(AQ49,"未入力")&gt;0,AE49=""),AND(COUNTIF(AN49:BE49,"AF列に色付け")&gt;0,AF49=""),AND(COUNTIF(AN49:BE49,"AG列に色付け")&gt;0,OR(AG49="",AG49=0)),AND(COUNTIF(AN49:BE49,"AH列に色付け")&gt;0,AH49=""),AND(COUNTIF(AN49:BE49,"AI列に色付け")&gt;0,AI49=""),AND(COUNTIF(AN49:BE49,"AJ列に色付け")&gt;0,AJ49="")),"！記入が必要な欄（オレンジ色のセル）に空欄があります。空欄を埋めてください。",""))</f>
        <v/>
      </c>
      <c r="AM49" s="543"/>
      <c r="AN49" s="547" t="str">
        <f>IFERROR(VLOOKUP(K49,【参考】数式用!$A$2:$N$57,14,FALSE),"")</f>
        <v/>
      </c>
      <c r="AO49" s="547" t="str">
        <f>IF(AND(K49&lt;&gt;"",AN49="加算対象"),"N列に色付け","")</f>
        <v/>
      </c>
      <c r="AP49" s="546" t="str">
        <f>IF(AND(AC49&lt;&gt;0,AC49&lt;&gt;"",AN49="加算対象"),IF(AD49="○","入力済","未入力"),"")</f>
        <v/>
      </c>
      <c r="AQ49" s="546" t="str">
        <f>IF(AND(N49&lt;&gt;"",AE49="",AN49="加算対象"),"未入力","入力済")</f>
        <v>入力済</v>
      </c>
      <c r="AR49" s="547" t="str">
        <f>IF(AND(N49&lt;&gt;"",N49&lt;&gt;"処遇改善加算Ⅳ",AN49="加算対象"),"AF列に色付け","")</f>
        <v/>
      </c>
      <c r="AS49" s="546" t="str">
        <f>IF(AND(N49&lt;&gt;"",N49&lt;&gt;"処遇改善加算Ⅳ",AF49=""),"未入力","入力済")</f>
        <v>入力済</v>
      </c>
      <c r="AT49" s="546" t="str">
        <f>IF(OR(N49="処遇改善加算Ⅰ",N49="処遇改善加算Ⅱ"),"対象","")</f>
        <v/>
      </c>
      <c r="AU49" s="546" t="str">
        <f>IF(AND(AN49="加算対象",N49&lt;&gt;"処遇改善加算Ⅲ",N49&lt;&gt;"処遇改善加算Ⅳ",N49&lt;&gt;"",AT49&lt;&gt;"対象外"),1,"")</f>
        <v/>
      </c>
      <c r="AV49" s="547" t="str">
        <f>IF(AND(AU49=1,OR(AG49=0,AG49=""),AN49="加算対象"),"AH列に色付け","")</f>
        <v/>
      </c>
      <c r="AW49" s="547" t="str">
        <f>IF(AND($AU49=1,$AV49="AH列に色付け",OR($AG49="",$AH49="")),"未入力",IF(AND($AU49=1,$AV49="",$AG49=""),"未入力","入力済"))</f>
        <v>入力済</v>
      </c>
      <c r="AX49" s="546" t="str">
        <f>IFERROR(VLOOKUP(K49,【参考】数式用!$AR$3:$AS$49,2, FALSE), "")</f>
        <v/>
      </c>
      <c r="AY49" s="547" t="str">
        <f>IF(AND(AN49="加算対象",N49="処遇改善加算Ⅰ"),"AI列に色付け","")</f>
        <v/>
      </c>
      <c r="AZ49" s="547" t="str">
        <f>IF(AND(N49="処遇改善加算Ⅰ", AI49=""), "未入力","入力済")</f>
        <v>入力済</v>
      </c>
      <c r="BA49" s="546" t="str">
        <f>IFERROR(VLOOKUP(K49,【参考】数式用!$AX$3:$AY$56, 2, FALSE), "")</f>
        <v/>
      </c>
      <c r="BB49" s="547" t="str">
        <f>IF(COUNTIF(AE49:AH49,"*令和８年度特例要件を*")&gt;0,"AJ列に色付け","")</f>
        <v/>
      </c>
      <c r="BC49" s="647" t="str">
        <f>IF(AND(COUNTIF(AE49:AH49,"*令和８年度特例要件を*")&gt;0,AJ49=""),"未入力","入力済")</f>
        <v>入力済</v>
      </c>
      <c r="BD49" s="547" t="str">
        <f>IF(BB49="AJ列に色付け","入力必要","")</f>
        <v/>
      </c>
      <c r="BE49" s="547" t="str">
        <f>G49</f>
        <v/>
      </c>
      <c r="BF49" s="514"/>
      <c r="BG49" s="514"/>
      <c r="BH49" s="633" t="e">
        <f>VLOOKUP(K49,【参考】数式用!$A$2:$O$57,15,FALSE)</f>
        <v>#N/A</v>
      </c>
      <c r="BI49" s="514"/>
      <c r="BJ49" s="514"/>
      <c r="BK49" s="514"/>
      <c r="BL49" s="514"/>
      <c r="BM49" s="514"/>
      <c r="BN49" s="514"/>
      <c r="BO49" s="515"/>
    </row>
    <row ht="109.9" customHeight="1" r="50" spans="1:67" s="516" customForma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IF(Q50&gt;=1,(U50*12+W50)-(Q50*12+S50)+1,"")</f>
        <v/>
      </c>
      <c r="AA50" s="458" t="s">
        <v>275</v>
      </c>
      <c r="AB50" s="459" t="str">
        <f>IFERROR(ROUNDDOWN(ROUND(L50*O50,0)*M50,0)*Z50,"")</f>
        <v/>
      </c>
      <c r="AC50" s="460" t="str">
        <f>IFERROR(ROUNDDOWN(ROUNDDOWN(ROUND(L50*VLOOKUP(K50,【参考】数式用!$A$4:$F$57,MATCH("処遇改善加算Ⅳ",【参考】数式用!$C$3:$F$3,0)+2,0),0)*M50,0)*Z50*0.5,0), "")</f>
        <v/>
      </c>
      <c r="AD50" s="156"/>
      <c r="AE50" s="157"/>
      <c r="AF50" s="157"/>
      <c r="AG50" s="158"/>
      <c r="AH50" s="159"/>
      <c r="AI50" s="161"/>
      <c r="AJ50" s="161"/>
      <c r="AK50" s="541" t="str">
        <f>IF(AND(N50&lt;&gt;"",OR(U50&lt;&gt;8,W50&lt;&gt;5)),"！算定期間の終わりが令和８年５月になっていません。令和８年６月以降については別シートに記載してください。",IF(AND(AN50="加算対象外",N50&lt;&gt;""),"このサービスは、令和８年４月・５月は処遇改善加算の対象ではありません。記入しないでください。",""))</f>
        <v/>
      </c>
      <c r="AL50" s="542" t="str">
        <f>IF(OR(N50="",AN50="加算対象外"),"",IF(OR(AND(COUNTIF(AP50,"未入力")&gt;0,AD50=""),AND(COUNTIF(AQ50,"未入力")&gt;0,AE50=""),AND(COUNTIF(AN50:BE50,"AF列に色付け")&gt;0,AF50=""),AND(COUNTIF(AN50:BE50,"AG列に色付け")&gt;0,OR(AG50="",AG50=0)),AND(COUNTIF(AN50:BE50,"AH列に色付け")&gt;0,AH50=""),AND(COUNTIF(AN50:BE50,"AI列に色付け")&gt;0,AI50=""),AND(COUNTIF(AN50:BE50,"AJ列に色付け")&gt;0,AJ50="")),"！記入が必要な欄（オレンジ色のセル）に空欄があります。空欄を埋めてください。",""))</f>
        <v/>
      </c>
      <c r="AM50" s="543"/>
      <c r="AN50" s="547" t="str">
        <f>IFERROR(VLOOKUP(K50,【参考】数式用!$A$2:$N$57,14,FALSE),"")</f>
        <v/>
      </c>
      <c r="AO50" s="547" t="str">
        <f>IF(AND(K50&lt;&gt;"",AN50="加算対象"),"N列に色付け","")</f>
        <v/>
      </c>
      <c r="AP50" s="546" t="str">
        <f>IF(AND(AC50&lt;&gt;0,AC50&lt;&gt;"",AN50="加算対象"),IF(AD50="○","入力済","未入力"),"")</f>
        <v/>
      </c>
      <c r="AQ50" s="546" t="str">
        <f>IF(AND(N50&lt;&gt;"",AE50="",AN50="加算対象"),"未入力","入力済")</f>
        <v>入力済</v>
      </c>
      <c r="AR50" s="547" t="str">
        <f>IF(AND(N50&lt;&gt;"",N50&lt;&gt;"処遇改善加算Ⅳ",AN50="加算対象"),"AF列に色付け","")</f>
        <v/>
      </c>
      <c r="AS50" s="546" t="str">
        <f>IF(AND(N50&lt;&gt;"",N50&lt;&gt;"処遇改善加算Ⅳ",AF50=""),"未入力","入力済")</f>
        <v>入力済</v>
      </c>
      <c r="AT50" s="546" t="str">
        <f>IF(OR(N50="処遇改善加算Ⅰ",N50="処遇改善加算Ⅱ"),"対象","")</f>
        <v/>
      </c>
      <c r="AU50" s="546" t="str">
        <f>IF(AND(AN50="加算対象",N50&lt;&gt;"処遇改善加算Ⅲ",N50&lt;&gt;"処遇改善加算Ⅳ",N50&lt;&gt;"",AT50&lt;&gt;"対象外"),1,"")</f>
        <v/>
      </c>
      <c r="AV50" s="547" t="str">
        <f>IF(AND(AU50=1,OR(AG50=0,AG50=""),AN50="加算対象"),"AH列に色付け","")</f>
        <v/>
      </c>
      <c r="AW50" s="547" t="str">
        <f>IF(AND($AU50=1,$AV50="AH列に色付け",OR($AG50="",$AH50="")),"未入力",IF(AND($AU50=1,$AV50="",$AG50=""),"未入力","入力済"))</f>
        <v>入力済</v>
      </c>
      <c r="AX50" s="546" t="str">
        <f>IFERROR(VLOOKUP(K50,【参考】数式用!$AR$3:$AS$49,2, FALSE), "")</f>
        <v/>
      </c>
      <c r="AY50" s="547" t="str">
        <f>IF(AND(AN50="加算対象",N50="処遇改善加算Ⅰ"),"AI列に色付け","")</f>
        <v/>
      </c>
      <c r="AZ50" s="547" t="str">
        <f>IF(AND(N50="処遇改善加算Ⅰ",AI50=""),"未入力","入力済")</f>
        <v>入力済</v>
      </c>
      <c r="BA50" s="546" t="str">
        <f>IFERROR(VLOOKUP(K50,【参考】数式用!$AX$3:$AY$56, 2, FALSE), "")</f>
        <v/>
      </c>
      <c r="BB50" s="547" t="str">
        <f>IF(COUNTIF(AE50:AH50,"*令和８年度特例要件を*")&gt;0,"AJ列に色付け","")</f>
        <v/>
      </c>
      <c r="BC50" s="647" t="str">
        <f>IF(AND(COUNTIF(AE50:AH50,"*令和８年度特例要件を*")&gt;0,AJ50=""),"未入力","入力済")</f>
        <v>入力済</v>
      </c>
      <c r="BD50" s="547" t="str">
        <f>IF(BB50="AJ列に色付け","入力必要","")</f>
        <v/>
      </c>
      <c r="BE50" s="547" t="str">
        <f>G50</f>
        <v/>
      </c>
      <c r="BF50" s="514"/>
      <c r="BG50" s="514"/>
      <c r="BH50" s="633" t="e">
        <f>VLOOKUP(K50,【参考】数式用!$A$2:$O$57,15,FALSE)</f>
        <v>#N/A</v>
      </c>
      <c r="BI50" s="514"/>
      <c r="BJ50" s="514"/>
      <c r="BK50" s="514"/>
      <c r="BL50" s="514"/>
      <c r="BM50" s="514"/>
      <c r="BN50" s="514"/>
      <c r="BO50" s="515"/>
    </row>
    <row ht="109.9" customHeight="1" r="51" spans="1:67" s="516" customForma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IF(Q51&gt;=1,(U51*12+W51)-(Q51*12+S51)+1,"")</f>
        <v/>
      </c>
      <c r="AA51" s="458" t="s">
        <v>275</v>
      </c>
      <c r="AB51" s="459" t="str">
        <f>IFERROR(ROUNDDOWN(ROUND(L51*O51,0)*M51,0)*Z51,"")</f>
        <v/>
      </c>
      <c r="AC51" s="460" t="str">
        <f>IFERROR(ROUNDDOWN(ROUNDDOWN(ROUND(L51*VLOOKUP(K51,【参考】数式用!$A$4:$F$57,MATCH("処遇改善加算Ⅳ",【参考】数式用!$C$3:$F$3,0)+2,0),0)*M51,0)*Z51*0.5,0), "")</f>
        <v/>
      </c>
      <c r="AD51" s="156"/>
      <c r="AE51" s="157"/>
      <c r="AF51" s="157"/>
      <c r="AG51" s="158"/>
      <c r="AH51" s="159"/>
      <c r="AI51" s="161"/>
      <c r="AJ51" s="161"/>
      <c r="AK51" s="541" t="str">
        <f>IF(AND(N51&lt;&gt;"",OR(U51&lt;&gt;8,W51&lt;&gt;5)),"！算定期間の終わりが令和８年５月になっていません。令和８年６月以降については別シートに記載してください。",IF(AND(AN51="加算対象外",N51&lt;&gt;""),"このサービスは、令和８年４月・５月は処遇改善加算の対象ではありません。記入しないでください。",""))</f>
        <v/>
      </c>
      <c r="AL51" s="542" t="str">
        <f>IF(OR(N51="",AN51="加算対象外"),"",IF(OR(AND(COUNTIF(AP51,"未入力")&gt;0,AD51=""),AND(COUNTIF(AQ51,"未入力")&gt;0,AE51=""),AND(COUNTIF(AN51:BE51,"AF列に色付け")&gt;0,AF51=""),AND(COUNTIF(AN51:BE51,"AG列に色付け")&gt;0,OR(AG51="",AG51=0)),AND(COUNTIF(AN51:BE51,"AH列に色付け")&gt;0,AH51=""),AND(COUNTIF(AN51:BE51,"AI列に色付け")&gt;0,AI51=""),AND(COUNTIF(AN51:BE51,"AJ列に色付け")&gt;0,AJ51="")),"！記入が必要な欄（オレンジ色のセル）に空欄があります。空欄を埋めてください。",""))</f>
        <v/>
      </c>
      <c r="AM51" s="543"/>
      <c r="AN51" s="547" t="str">
        <f>IFERROR(VLOOKUP(K51,【参考】数式用!$A$2:$N$57,14,FALSE),"")</f>
        <v/>
      </c>
      <c r="AO51" s="547" t="str">
        <f>IF(AND(K51&lt;&gt;"",AN51="加算対象"),"N列に色付け","")</f>
        <v/>
      </c>
      <c r="AP51" s="546" t="str">
        <f>IF(AND(AC51&lt;&gt;0,AC51&lt;&gt;"",AN51="加算対象"),IF(AD51="○","入力済","未入力"),"")</f>
        <v/>
      </c>
      <c r="AQ51" s="546" t="str">
        <f>IF(AND(N51&lt;&gt;"",AE51="",AN51="加算対象"),"未入力","入力済")</f>
        <v>入力済</v>
      </c>
      <c r="AR51" s="547" t="str">
        <f>IF(AND(N51&lt;&gt;"",N51&lt;&gt;"処遇改善加算Ⅳ",AN51="加算対象"),"AF列に色付け","")</f>
        <v/>
      </c>
      <c r="AS51" s="546" t="str">
        <f>IF(AND(N51&lt;&gt;"",N51&lt;&gt;"処遇改善加算Ⅳ",AF51=""),"未入力","入力済")</f>
        <v>入力済</v>
      </c>
      <c r="AT51" s="546" t="str">
        <f>IF(OR(N51="処遇改善加算Ⅰ",N51="処遇改善加算Ⅱ"),"対象","")</f>
        <v/>
      </c>
      <c r="AU51" s="546" t="str">
        <f>IF(AND(AN51="加算対象",N51&lt;&gt;"処遇改善加算Ⅲ",N51&lt;&gt;"処遇改善加算Ⅳ",N51&lt;&gt;"",AT51&lt;&gt;"対象外"),1,"")</f>
        <v/>
      </c>
      <c r="AV51" s="547" t="str">
        <f>IF(AND(AU51=1,OR(AG51=0,AG51=""),AN51="加算対象"),"AH列に色付け","")</f>
        <v/>
      </c>
      <c r="AW51" s="547" t="str">
        <f>IF(AND($AU51=1,$AV51="AH列に色付け",OR($AG51="",$AH51="")),"未入力",IF(AND($AU51=1,$AV51="",$AG51=""),"未入力","入力済"))</f>
        <v>入力済</v>
      </c>
      <c r="AX51" s="546" t="str">
        <f>IFERROR(VLOOKUP(K51,【参考】数式用!$AR$3:$AS$49,2, FALSE), "")</f>
        <v/>
      </c>
      <c r="AY51" s="547" t="str">
        <f>IF(AND(AN51="加算対象",N51="処遇改善加算Ⅰ"),"AI列に色付け","")</f>
        <v/>
      </c>
      <c r="AZ51" s="547" t="str">
        <f>IF(AND(N51="処遇改善加算Ⅰ",AI51=""),"未入力","入力済")</f>
        <v>入力済</v>
      </c>
      <c r="BA51" s="546" t="str">
        <f>IFERROR(VLOOKUP(K51,【参考】数式用!$AX$3:$AY$56, 2, FALSE), "")</f>
        <v/>
      </c>
      <c r="BB51" s="547" t="str">
        <f>IF(COUNTIF(AE51:AH51,"*令和８年度特例要件を*")&gt;0,"AJ列に色付け","")</f>
        <v/>
      </c>
      <c r="BC51" s="647" t="str">
        <f>IF(AND(COUNTIF(AE51:AH51,"*令和８年度特例要件を*")&gt;0,AJ51=""),"未入力","入力済")</f>
        <v>入力済</v>
      </c>
      <c r="BD51" s="547" t="str">
        <f>IF(BB51="AJ列に色付け","入力必要","")</f>
        <v/>
      </c>
      <c r="BE51" s="547" t="str">
        <f>G51</f>
        <v/>
      </c>
      <c r="BF51" s="514"/>
      <c r="BG51" s="514"/>
      <c r="BH51" s="633" t="e">
        <f>VLOOKUP(K51,【参考】数式用!$A$2:$O$57,15,FALSE)</f>
        <v>#N/A</v>
      </c>
      <c r="BI51" s="514"/>
      <c r="BJ51" s="514"/>
      <c r="BK51" s="514"/>
      <c r="BL51" s="514"/>
      <c r="BM51" s="514"/>
      <c r="BN51" s="514"/>
      <c r="BO51" s="515"/>
    </row>
    <row ht="109.9" customHeight="1" r="52" spans="1:67" s="516" customForma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IF(Q52&gt;=1,(U52*12+W52)-(Q52*12+S52)+1,"")</f>
        <v/>
      </c>
      <c r="AA52" s="458" t="s">
        <v>275</v>
      </c>
      <c r="AB52" s="459" t="str">
        <f>IFERROR(ROUNDDOWN(ROUND(L52*O52,0)*M52,0)*Z52,"")</f>
        <v/>
      </c>
      <c r="AC52" s="460" t="str">
        <f>IFERROR(ROUNDDOWN(ROUNDDOWN(ROUND(L52*VLOOKUP(K52,【参考】数式用!$A$4:$F$57,MATCH("処遇改善加算Ⅳ",【参考】数式用!$C$3:$F$3,0)+2,0),0)*M52,0)*Z52*0.5,0), "")</f>
        <v/>
      </c>
      <c r="AD52" s="156"/>
      <c r="AE52" s="157"/>
      <c r="AF52" s="157"/>
      <c r="AG52" s="158"/>
      <c r="AH52" s="159"/>
      <c r="AI52" s="161"/>
      <c r="AJ52" s="161"/>
      <c r="AK52" s="541" t="str">
        <f>IF(AND(N52&lt;&gt;"",OR(U52&lt;&gt;8,W52&lt;&gt;5)),"！算定期間の終わりが令和８年５月になっていません。令和８年６月以降については別シートに記載してください。",IF(AND(AN52="加算対象外",N52&lt;&gt;""),"このサービスは、令和８年４月・５月は処遇改善加算の対象ではありません。記入しないでください。",""))</f>
        <v/>
      </c>
      <c r="AL52" s="542" t="str">
        <f>IF(OR(N52="",AN52="加算対象外"),"",IF(OR(AND(COUNTIF(AP52,"未入力")&gt;0,AD52=""),AND(COUNTIF(AQ52,"未入力")&gt;0,AE52=""),AND(COUNTIF(AN52:BE52,"AF列に色付け")&gt;0,AF52=""),AND(COUNTIF(AN52:BE52,"AG列に色付け")&gt;0,OR(AG52="",AG52=0)),AND(COUNTIF(AN52:BE52,"AH列に色付け")&gt;0,AH52=""),AND(COUNTIF(AN52:BE52,"AI列に色付け")&gt;0,AI52=""),AND(COUNTIF(AN52:BE52,"AJ列に色付け")&gt;0,AJ52="")),"！記入が必要な欄（オレンジ色のセル）に空欄があります。空欄を埋めてください。",""))</f>
        <v/>
      </c>
      <c r="AM52" s="543"/>
      <c r="AN52" s="547" t="str">
        <f>IFERROR(VLOOKUP(K52,【参考】数式用!$A$2:$N$57,14,FALSE),"")</f>
        <v/>
      </c>
      <c r="AO52" s="547" t="str">
        <f>IF(AND(K52&lt;&gt;"",AN52="加算対象"),"N列に色付け","")</f>
        <v/>
      </c>
      <c r="AP52" s="546" t="str">
        <f>IF(AND(AC52&lt;&gt;0,AC52&lt;&gt;"",AN52="加算対象"),IF(AD52="○","入力済","未入力"),"")</f>
        <v/>
      </c>
      <c r="AQ52" s="546" t="str">
        <f>IF(AND(N52&lt;&gt;"",AE52="",AN52="加算対象"),"未入力","入力済")</f>
        <v>入力済</v>
      </c>
      <c r="AR52" s="547" t="str">
        <f>IF(AND(N52&lt;&gt;"",N52&lt;&gt;"処遇改善加算Ⅳ",AN52="加算対象"),"AF列に色付け","")</f>
        <v/>
      </c>
      <c r="AS52" s="546" t="str">
        <f>IF(AND(N52&lt;&gt;"",N52&lt;&gt;"処遇改善加算Ⅳ",AF52=""),"未入力","入力済")</f>
        <v>入力済</v>
      </c>
      <c r="AT52" s="546" t="str">
        <f>IF(OR(N52="処遇改善加算Ⅰ",N52="処遇改善加算Ⅱ"),"対象","")</f>
        <v/>
      </c>
      <c r="AU52" s="546" t="str">
        <f>IF(AND(AN52="加算対象",N52&lt;&gt;"処遇改善加算Ⅲ",N52&lt;&gt;"処遇改善加算Ⅳ",N52&lt;&gt;"",AT52&lt;&gt;"対象外"),1,"")</f>
        <v/>
      </c>
      <c r="AV52" s="547" t="str">
        <f>IF(AND(AU52=1,OR(AG52=0,AG52=""),AN52="加算対象"),"AH列に色付け","")</f>
        <v/>
      </c>
      <c r="AW52" s="547" t="str">
        <f>IF(AND($AU52=1,$AV52="AH列に色付け",OR($AG52="",$AH52="")),"未入力",IF(AND($AU52=1,$AV52="",$AG52=""),"未入力","入力済"))</f>
        <v>入力済</v>
      </c>
      <c r="AX52" s="546" t="str">
        <f>IFERROR(VLOOKUP(K52,【参考】数式用!$AR$3:$AS$49,2, FALSE), "")</f>
        <v/>
      </c>
      <c r="AY52" s="547" t="str">
        <f>IF(AND(AN52="加算対象",N52="処遇改善加算Ⅰ"),"AI列に色付け","")</f>
        <v/>
      </c>
      <c r="AZ52" s="547" t="str">
        <f>IF(AND(N52="処遇改善加算Ⅰ",AI52=""),"未入力","入力済")</f>
        <v>入力済</v>
      </c>
      <c r="BA52" s="546" t="str">
        <f>IFERROR(VLOOKUP(K52,【参考】数式用!$AX$3:$AY$56, 2, FALSE), "")</f>
        <v/>
      </c>
      <c r="BB52" s="547" t="str">
        <f>IF(COUNTIF(AE52:AH52,"*令和８年度特例要件を*")&gt;0,"AJ列に色付け","")</f>
        <v/>
      </c>
      <c r="BC52" s="647" t="str">
        <f>IF(AND(COUNTIF(AE52:AH52,"*令和８年度特例要件を*")&gt;0,AJ52=""),"未入力","入力済")</f>
        <v>入力済</v>
      </c>
      <c r="BD52" s="547" t="str">
        <f>IF(BB52="AJ列に色付け","入力必要","")</f>
        <v/>
      </c>
      <c r="BE52" s="547" t="str">
        <f>G52</f>
        <v/>
      </c>
      <c r="BF52" s="514"/>
      <c r="BG52" s="514"/>
      <c r="BH52" s="633" t="e">
        <f>VLOOKUP(K52,【参考】数式用!$A$2:$O$57,15,FALSE)</f>
        <v>#N/A</v>
      </c>
      <c r="BI52" s="514"/>
      <c r="BJ52" s="514"/>
      <c r="BK52" s="514"/>
      <c r="BL52" s="514"/>
      <c r="BM52" s="514"/>
      <c r="BN52" s="514"/>
      <c r="BO52" s="515"/>
    </row>
    <row ht="109.9" customHeight="1" r="53" spans="1:67" s="516" customForma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IF(Q53&gt;=1,(U53*12+W53)-(Q53*12+S53)+1,"")</f>
        <v/>
      </c>
      <c r="AA53" s="458" t="s">
        <v>275</v>
      </c>
      <c r="AB53" s="459" t="str">
        <f>IFERROR(ROUNDDOWN(ROUND(L53*O53,0)*M53,0)*Z53,"")</f>
        <v/>
      </c>
      <c r="AC53" s="460" t="str">
        <f>IFERROR(ROUNDDOWN(ROUNDDOWN(ROUND(L53*VLOOKUP(K53,【参考】数式用!$A$4:$F$57,MATCH("処遇改善加算Ⅳ",【参考】数式用!$C$3:$F$3,0)+2,0),0)*M53,0)*Z53*0.5,0), "")</f>
        <v/>
      </c>
      <c r="AD53" s="156"/>
      <c r="AE53" s="157"/>
      <c r="AF53" s="157"/>
      <c r="AG53" s="158"/>
      <c r="AH53" s="159"/>
      <c r="AI53" s="161"/>
      <c r="AJ53" s="161"/>
      <c r="AK53" s="541" t="str">
        <f>IF(AND(N53&lt;&gt;"",OR(U53&lt;&gt;8,W53&lt;&gt;5)),"！算定期間の終わりが令和８年５月になっていません。令和８年６月以降については別シートに記載してください。",IF(AND(AN53="加算対象外",N53&lt;&gt;""),"このサービスは、令和８年４月・５月は処遇改善加算の対象ではありません。記入しないでください。",""))</f>
        <v/>
      </c>
      <c r="AL53" s="542" t="str">
        <f>IF(OR(N53="",AN53="加算対象外"),"",IF(OR(AND(COUNTIF(AP53,"未入力")&gt;0,AD53=""),AND(COUNTIF(AQ53,"未入力")&gt;0,AE53=""),AND(COUNTIF(AN53:BE53,"AF列に色付け")&gt;0,AF53=""),AND(COUNTIF(AN53:BE53,"AG列に色付け")&gt;0,OR(AG53="",AG53=0)),AND(COUNTIF(AN53:BE53,"AH列に色付け")&gt;0,AH53=""),AND(COUNTIF(AN53:BE53,"AI列に色付け")&gt;0,AI53=""),AND(COUNTIF(AN53:BE53,"AJ列に色付け")&gt;0,AJ53="")),"！記入が必要な欄（オレンジ色のセル）に空欄があります。空欄を埋めてください。",""))</f>
        <v/>
      </c>
      <c r="AM53" s="543"/>
      <c r="AN53" s="547" t="str">
        <f>IFERROR(VLOOKUP(K53,【参考】数式用!$A$2:$N$57,14,FALSE),"")</f>
        <v/>
      </c>
      <c r="AO53" s="547" t="str">
        <f>IF(AND(K53&lt;&gt;"",AN53="加算対象"),"N列に色付け","")</f>
        <v/>
      </c>
      <c r="AP53" s="546" t="str">
        <f>IF(AND(AC53&lt;&gt;0,AC53&lt;&gt;"",AN53="加算対象"),IF(AD53="○","入力済","未入力"),"")</f>
        <v/>
      </c>
      <c r="AQ53" s="546" t="str">
        <f>IF(AND(N53&lt;&gt;"",AE53="",AN53="加算対象"),"未入力","入力済")</f>
        <v>入力済</v>
      </c>
      <c r="AR53" s="547" t="str">
        <f>IF(AND(N53&lt;&gt;"",N53&lt;&gt;"処遇改善加算Ⅳ",AN53="加算対象"),"AF列に色付け","")</f>
        <v/>
      </c>
      <c r="AS53" s="546" t="str">
        <f>IF(AND(N53&lt;&gt;"",N53&lt;&gt;"処遇改善加算Ⅳ",AF53=""),"未入力","入力済")</f>
        <v>入力済</v>
      </c>
      <c r="AT53" s="546" t="str">
        <f>IF(OR(N53="処遇改善加算Ⅰ",N53="処遇改善加算Ⅱ"),"対象","")</f>
        <v/>
      </c>
      <c r="AU53" s="546" t="str">
        <f>IF(AND(AN53="加算対象",N53&lt;&gt;"処遇改善加算Ⅲ",N53&lt;&gt;"処遇改善加算Ⅳ",N53&lt;&gt;"",AT53&lt;&gt;"対象外"),1,"")</f>
        <v/>
      </c>
      <c r="AV53" s="547" t="str">
        <f>IF(AND(AU53=1,OR(AG53=0,AG53=""),AN53="加算対象"),"AH列に色付け","")</f>
        <v/>
      </c>
      <c r="AW53" s="547" t="str">
        <f>IF(AND($AU53=1,$AV53="AH列に色付け",OR($AG53="",$AH53="")),"未入力",IF(AND($AU53=1,$AV53="",$AG53=""),"未入力","入力済"))</f>
        <v>入力済</v>
      </c>
      <c r="AX53" s="546" t="str">
        <f>IFERROR(VLOOKUP(K53,【参考】数式用!$AR$3:$AS$49,2, FALSE), "")</f>
        <v/>
      </c>
      <c r="AY53" s="547" t="str">
        <f>IF(AND(AN53="加算対象",N53="処遇改善加算Ⅰ"),"AI列に色付け","")</f>
        <v/>
      </c>
      <c r="AZ53" s="547" t="str">
        <f>IF(AND(N53="処遇改善加算Ⅰ",AI53=""),"未入力","入力済")</f>
        <v>入力済</v>
      </c>
      <c r="BA53" s="546" t="str">
        <f>IFERROR(VLOOKUP(K53,【参考】数式用!$AX$3:$AY$56, 2, FALSE), "")</f>
        <v/>
      </c>
      <c r="BB53" s="547" t="str">
        <f>IF(COUNTIF(AE53:AH53,"*令和８年度特例要件を*")&gt;0,"AJ列に色付け","")</f>
        <v/>
      </c>
      <c r="BC53" s="647" t="str">
        <f>IF(AND(COUNTIF(AE53:AH53,"*令和８年度特例要件を*")&gt;0,AJ53=""),"未入力","入力済")</f>
        <v>入力済</v>
      </c>
      <c r="BD53" s="547" t="str">
        <f>IF(BB53="AJ列に色付け","入力必要","")</f>
        <v/>
      </c>
      <c r="BE53" s="547" t="str">
        <f>G53</f>
        <v/>
      </c>
      <c r="BF53" s="514"/>
      <c r="BG53" s="514"/>
      <c r="BH53" s="633" t="e">
        <f>VLOOKUP(K53,【参考】数式用!$A$2:$O$57,15,FALSE)</f>
        <v>#N/A</v>
      </c>
      <c r="BI53" s="514"/>
      <c r="BJ53" s="514"/>
      <c r="BK53" s="514"/>
      <c r="BL53" s="514"/>
      <c r="BM53" s="514"/>
      <c r="BN53" s="514"/>
      <c r="BO53" s="515"/>
    </row>
    <row ht="109.9" customHeight="1" r="54" spans="1:67" s="516" customForma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IF(Q54&gt;=1,(U54*12+W54)-(Q54*12+S54)+1,"")</f>
        <v/>
      </c>
      <c r="AA54" s="458" t="s">
        <v>275</v>
      </c>
      <c r="AB54" s="459" t="str">
        <f>IFERROR(ROUNDDOWN(ROUND(L54*O54,0)*M54,0)*Z54,"")</f>
        <v/>
      </c>
      <c r="AC54" s="460" t="str">
        <f>IFERROR(ROUNDDOWN(ROUNDDOWN(ROUND(L54*VLOOKUP(K54,【参考】数式用!$A$4:$F$57,MATCH("処遇改善加算Ⅳ",【参考】数式用!$C$3:$F$3,0)+2,0),0)*M54,0)*Z54*0.5,0), "")</f>
        <v/>
      </c>
      <c r="AD54" s="156"/>
      <c r="AE54" s="157"/>
      <c r="AF54" s="157"/>
      <c r="AG54" s="158"/>
      <c r="AH54" s="159"/>
      <c r="AI54" s="161"/>
      <c r="AJ54" s="161"/>
      <c r="AK54" s="541" t="str">
        <f>IF(AND(N54&lt;&gt;"",OR(U54&lt;&gt;8,W54&lt;&gt;5)),"！算定期間の終わりが令和８年５月になっていません。令和８年６月以降については別シートに記載してください。",IF(AND(AN54="加算対象外",N54&lt;&gt;""),"このサービスは、令和８年４月・５月は処遇改善加算の対象ではありません。記入しないでください。",""))</f>
        <v/>
      </c>
      <c r="AL54" s="542" t="str">
        <f>IF(OR(N54="",AN54="加算対象外"),"",IF(OR(AND(COUNTIF(AP54,"未入力")&gt;0,AD54=""),AND(COUNTIF(AQ54,"未入力")&gt;0,AE54=""),AND(COUNTIF(AN54:BE54,"AF列に色付け")&gt;0,AF54=""),AND(COUNTIF(AN54:BE54,"AG列に色付け")&gt;0,OR(AG54="",AG54=0)),AND(COUNTIF(AN54:BE54,"AH列に色付け")&gt;0,AH54=""),AND(COUNTIF(AN54:BE54,"AI列に色付け")&gt;0,AI54=""),AND(COUNTIF(AN54:BE54,"AJ列に色付け")&gt;0,AJ54="")),"！記入が必要な欄（オレンジ色のセル）に空欄があります。空欄を埋めてください。",""))</f>
        <v/>
      </c>
      <c r="AM54" s="543"/>
      <c r="AN54" s="547" t="str">
        <f>IFERROR(VLOOKUP(K54,【参考】数式用!$A$2:$N$57,14,FALSE),"")</f>
        <v/>
      </c>
      <c r="AO54" s="547" t="str">
        <f>IF(AND(K54&lt;&gt;"",AN54="加算対象"),"N列に色付け","")</f>
        <v/>
      </c>
      <c r="AP54" s="546" t="str">
        <f>IF(AND(AC54&lt;&gt;0,AC54&lt;&gt;"",AN54="加算対象"),IF(AD54="○","入力済","未入力"),"")</f>
        <v/>
      </c>
      <c r="AQ54" s="546" t="str">
        <f>IF(AND(N54&lt;&gt;"",AE54="",AN54="加算対象"),"未入力","入力済")</f>
        <v>入力済</v>
      </c>
      <c r="AR54" s="547" t="str">
        <f>IF(AND(N54&lt;&gt;"",N54&lt;&gt;"処遇改善加算Ⅳ",AN54="加算対象"),"AF列に色付け","")</f>
        <v/>
      </c>
      <c r="AS54" s="546" t="str">
        <f>IF(AND(N54&lt;&gt;"",N54&lt;&gt;"処遇改善加算Ⅳ",AF54=""),"未入力","入力済")</f>
        <v>入力済</v>
      </c>
      <c r="AT54" s="546" t="str">
        <f>IF(OR(N54="処遇改善加算Ⅰ",N54="処遇改善加算Ⅱ"),"対象","")</f>
        <v/>
      </c>
      <c r="AU54" s="546" t="str">
        <f>IF(AND(AN54="加算対象",N54&lt;&gt;"処遇改善加算Ⅲ",N54&lt;&gt;"処遇改善加算Ⅳ",N54&lt;&gt;"",AT54&lt;&gt;"対象外"),1,"")</f>
        <v/>
      </c>
      <c r="AV54" s="547" t="str">
        <f>IF(AND(AU54=1,OR(AG54=0,AG54=""),AN54="加算対象"),"AH列に色付け","")</f>
        <v/>
      </c>
      <c r="AW54" s="547" t="str">
        <f>IF(AND($AU54=1,$AV54="AH列に色付け",OR($AG54="",$AH54="")),"未入力",IF(AND($AU54=1,$AV54="",$AG54=""),"未入力","入力済"))</f>
        <v>入力済</v>
      </c>
      <c r="AX54" s="546" t="str">
        <f>IFERROR(VLOOKUP(K54,【参考】数式用!$AR$3:$AS$49,2, FALSE), "")</f>
        <v/>
      </c>
      <c r="AY54" s="547" t="str">
        <f>IF(AND(AN54="加算対象",N54="処遇改善加算Ⅰ"),"AI列に色付け","")</f>
        <v/>
      </c>
      <c r="AZ54" s="547" t="str">
        <f>IF(AND(N54="処遇改善加算Ⅰ",AI54=""),"未入力","入力済")</f>
        <v>入力済</v>
      </c>
      <c r="BA54" s="546" t="str">
        <f>IFERROR(VLOOKUP(K54,【参考】数式用!$AX$3:$AY$56, 2, FALSE), "")</f>
        <v/>
      </c>
      <c r="BB54" s="547" t="str">
        <f>IF(COUNTIF(AE54:AH54,"*令和８年度特例要件を*")&gt;0,"AJ列に色付け","")</f>
        <v/>
      </c>
      <c r="BC54" s="647" t="str">
        <f>IF(AND(COUNTIF(AE54:AH54,"*令和８年度特例要件を*")&gt;0,AJ54=""),"未入力","入力済")</f>
        <v>入力済</v>
      </c>
      <c r="BD54" s="547" t="str">
        <f>IF(BB54="AJ列に色付け","入力必要","")</f>
        <v/>
      </c>
      <c r="BE54" s="547" t="str">
        <f>G54</f>
        <v/>
      </c>
      <c r="BF54" s="514"/>
      <c r="BG54" s="514"/>
      <c r="BH54" s="633" t="e">
        <f>VLOOKUP(K54,【参考】数式用!$A$2:$O$57,15,FALSE)</f>
        <v>#N/A</v>
      </c>
      <c r="BI54" s="514"/>
      <c r="BJ54" s="514"/>
      <c r="BK54" s="514"/>
      <c r="BL54" s="514"/>
      <c r="BM54" s="514"/>
      <c r="BN54" s="514"/>
      <c r="BO54" s="515"/>
    </row>
    <row ht="109.9" customHeight="1" r="55" spans="1:67" s="516" customForma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IF(Q55&gt;=1,(U55*12+W55)-(Q55*12+S55)+1,"")</f>
        <v/>
      </c>
      <c r="AA55" s="458" t="s">
        <v>275</v>
      </c>
      <c r="AB55" s="459" t="str">
        <f>IFERROR(ROUNDDOWN(ROUND(L55*O55,0)*M55,0)*Z55,"")</f>
        <v/>
      </c>
      <c r="AC55" s="460" t="str">
        <f>IFERROR(ROUNDDOWN(ROUNDDOWN(ROUND(L55*VLOOKUP(K55,【参考】数式用!$A$4:$F$57,MATCH("処遇改善加算Ⅳ",【参考】数式用!$C$3:$F$3,0)+2,0),0)*M55,0)*Z55*0.5,0), "")</f>
        <v/>
      </c>
      <c r="AD55" s="156"/>
      <c r="AE55" s="157"/>
      <c r="AF55" s="157"/>
      <c r="AG55" s="158"/>
      <c r="AH55" s="159"/>
      <c r="AI55" s="161"/>
      <c r="AJ55" s="161"/>
      <c r="AK55" s="541" t="str">
        <f>IF(AND(N55&lt;&gt;"",OR(U55&lt;&gt;8,W55&lt;&gt;5)),"！算定期間の終わりが令和８年５月になっていません。令和８年６月以降については別シートに記載してください。",IF(AND(AN55="加算対象外",N55&lt;&gt;""),"このサービスは、令和８年４月・５月は処遇改善加算の対象ではありません。記入しないでください。",""))</f>
        <v/>
      </c>
      <c r="AL55" s="542" t="str">
        <f>IF(OR(N55="",AN55="加算対象外"),"",IF(OR(AND(COUNTIF(AP55,"未入力")&gt;0,AD55=""),AND(COUNTIF(AQ55,"未入力")&gt;0,AE55=""),AND(COUNTIF(AN55:BE55,"AF列に色付け")&gt;0,AF55=""),AND(COUNTIF(AN55:BE55,"AG列に色付け")&gt;0,OR(AG55="",AG55=0)),AND(COUNTIF(AN55:BE55,"AH列に色付け")&gt;0,AH55=""),AND(COUNTIF(AN55:BE55,"AI列に色付け")&gt;0,AI55=""),AND(COUNTIF(AN55:BE55,"AJ列に色付け")&gt;0,AJ55="")),"！記入が必要な欄（オレンジ色のセル）に空欄があります。空欄を埋めてください。",""))</f>
        <v/>
      </c>
      <c r="AM55" s="543"/>
      <c r="AN55" s="547" t="str">
        <f>IFERROR(VLOOKUP(K55,【参考】数式用!$A$2:$N$57,14,FALSE),"")</f>
        <v/>
      </c>
      <c r="AO55" s="547" t="str">
        <f>IF(AND(K55&lt;&gt;"",AN55="加算対象"),"N列に色付け","")</f>
        <v/>
      </c>
      <c r="AP55" s="546" t="str">
        <f>IF(AND(AC55&lt;&gt;0,AC55&lt;&gt;"",AN55="加算対象"),IF(AD55="○","入力済","未入力"),"")</f>
        <v/>
      </c>
      <c r="AQ55" s="546" t="str">
        <f>IF(AND(N55&lt;&gt;"",AE55="",AN55="加算対象"),"未入力","入力済")</f>
        <v>入力済</v>
      </c>
      <c r="AR55" s="547" t="str">
        <f>IF(AND(N55&lt;&gt;"",N55&lt;&gt;"処遇改善加算Ⅳ",AN55="加算対象"),"AF列に色付け","")</f>
        <v/>
      </c>
      <c r="AS55" s="546" t="str">
        <f>IF(AND(N55&lt;&gt;"",N55&lt;&gt;"処遇改善加算Ⅳ",AF55=""),"未入力","入力済")</f>
        <v>入力済</v>
      </c>
      <c r="AT55" s="546" t="str">
        <f>IF(OR(N55="処遇改善加算Ⅰ",N55="処遇改善加算Ⅱ"),"対象","")</f>
        <v/>
      </c>
      <c r="AU55" s="546" t="str">
        <f>IF(AND(AN55="加算対象",N55&lt;&gt;"処遇改善加算Ⅲ",N55&lt;&gt;"処遇改善加算Ⅳ",N55&lt;&gt;"",AT55&lt;&gt;"対象外"),1,"")</f>
        <v/>
      </c>
      <c r="AV55" s="547" t="str">
        <f>IF(AND(AU55=1,OR(AG55=0,AG55=""),AN55="加算対象"),"AH列に色付け","")</f>
        <v/>
      </c>
      <c r="AW55" s="547" t="str">
        <f>IF(AND($AU55=1,$AV55="AH列に色付け",OR($AG55="",$AH55="")),"未入力",IF(AND($AU55=1,$AV55="",$AG55=""),"未入力","入力済"))</f>
        <v>入力済</v>
      </c>
      <c r="AX55" s="546" t="str">
        <f>IFERROR(VLOOKUP(K55,【参考】数式用!$AR$3:$AS$49,2, FALSE), "")</f>
        <v/>
      </c>
      <c r="AY55" s="547" t="str">
        <f>IF(AND(AN55="加算対象",N55="処遇改善加算Ⅰ"),"AI列に色付け","")</f>
        <v/>
      </c>
      <c r="AZ55" s="547" t="str">
        <f>IF(AND(N55="処遇改善加算Ⅰ",AI55=""),"未入力","入力済")</f>
        <v>入力済</v>
      </c>
      <c r="BA55" s="546" t="str">
        <f>IFERROR(VLOOKUP(K55,【参考】数式用!$AX$3:$AY$56, 2, FALSE), "")</f>
        <v/>
      </c>
      <c r="BB55" s="547" t="str">
        <f>IF(COUNTIF(AE55:AH55,"*令和８年度特例要件を*")&gt;0,"AJ列に色付け","")</f>
        <v/>
      </c>
      <c r="BC55" s="647" t="str">
        <f>IF(AND(COUNTIF(AE55:AH55,"*令和８年度特例要件を*")&gt;0,AJ55=""),"未入力","入力済")</f>
        <v>入力済</v>
      </c>
      <c r="BD55" s="547" t="str">
        <f>IF(BB55="AJ列に色付け","入力必要","")</f>
        <v/>
      </c>
      <c r="BE55" s="547" t="str">
        <f>G55</f>
        <v/>
      </c>
      <c r="BF55" s="514"/>
      <c r="BG55" s="514"/>
      <c r="BH55" s="633" t="e">
        <f>VLOOKUP(K55,【参考】数式用!$A$2:$O$57,15,FALSE)</f>
        <v>#N/A</v>
      </c>
      <c r="BI55" s="514"/>
      <c r="BJ55" s="514"/>
      <c r="BK55" s="514"/>
      <c r="BL55" s="514"/>
      <c r="BM55" s="514"/>
      <c r="BN55" s="514"/>
      <c r="BO55" s="515"/>
    </row>
    <row ht="109.9" customHeight="1" r="56" spans="1:67" s="516" customForma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IF(Q56&gt;=1,(U56*12+W56)-(Q56*12+S56)+1,"")</f>
        <v/>
      </c>
      <c r="AA56" s="458" t="s">
        <v>275</v>
      </c>
      <c r="AB56" s="459" t="str">
        <f>IFERROR(ROUNDDOWN(ROUND(L56*O56,0)*M56,0)*Z56,"")</f>
        <v/>
      </c>
      <c r="AC56" s="460" t="str">
        <f>IFERROR(ROUNDDOWN(ROUNDDOWN(ROUND(L56*VLOOKUP(K56,【参考】数式用!$A$4:$F$57,MATCH("処遇改善加算Ⅳ",【参考】数式用!$C$3:$F$3,0)+2,0),0)*M56,0)*Z56*0.5,0), "")</f>
        <v/>
      </c>
      <c r="AD56" s="156"/>
      <c r="AE56" s="157"/>
      <c r="AF56" s="157"/>
      <c r="AG56" s="158"/>
      <c r="AH56" s="159"/>
      <c r="AI56" s="161"/>
      <c r="AJ56" s="161"/>
      <c r="AK56" s="541" t="str">
        <f>IF(AND(N56&lt;&gt;"",OR(U56&lt;&gt;8,W56&lt;&gt;5)),"！算定期間の終わりが令和８年５月になっていません。令和８年６月以降については別シートに記載してください。",IF(AND(AN56="加算対象外",N56&lt;&gt;""),"このサービスは、令和８年４月・５月は処遇改善加算の対象ではありません。記入しないでください。",""))</f>
        <v/>
      </c>
      <c r="AL56" s="542" t="str">
        <f>IF(OR(N56="",AN56="加算対象外"),"",IF(OR(AND(COUNTIF(AP56,"未入力")&gt;0,AD56=""),AND(COUNTIF(AQ56,"未入力")&gt;0,AE56=""),AND(COUNTIF(AN56:BE56,"AF列に色付け")&gt;0,AF56=""),AND(COUNTIF(AN56:BE56,"AG列に色付け")&gt;0,OR(AG56="",AG56=0)),AND(COUNTIF(AN56:BE56,"AH列に色付け")&gt;0,AH56=""),AND(COUNTIF(AN56:BE56,"AI列に色付け")&gt;0,AI56=""),AND(COUNTIF(AN56:BE56,"AJ列に色付け")&gt;0,AJ56="")),"！記入が必要な欄（オレンジ色のセル）に空欄があります。空欄を埋めてください。",""))</f>
        <v/>
      </c>
      <c r="AM56" s="543"/>
      <c r="AN56" s="547" t="str">
        <f>IFERROR(VLOOKUP(K56,【参考】数式用!$A$2:$N$57,14,FALSE),"")</f>
        <v/>
      </c>
      <c r="AO56" s="547" t="str">
        <f>IF(AND(K56&lt;&gt;"",AN56="加算対象"),"N列に色付け","")</f>
        <v/>
      </c>
      <c r="AP56" s="546" t="str">
        <f>IF(AND(AC56&lt;&gt;0,AC56&lt;&gt;"",AN56="加算対象"),IF(AD56="○","入力済","未入力"),"")</f>
        <v/>
      </c>
      <c r="AQ56" s="546" t="str">
        <f>IF(AND(N56&lt;&gt;"",AE56="",AN56="加算対象"),"未入力","入力済")</f>
        <v>入力済</v>
      </c>
      <c r="AR56" s="547" t="str">
        <f>IF(AND(N56&lt;&gt;"",N56&lt;&gt;"処遇改善加算Ⅳ",AN56="加算対象"),"AF列に色付け","")</f>
        <v/>
      </c>
      <c r="AS56" s="546" t="str">
        <f>IF(AND(N56&lt;&gt;"",N56&lt;&gt;"処遇改善加算Ⅳ",AF56=""),"未入力","入力済")</f>
        <v>入力済</v>
      </c>
      <c r="AT56" s="546" t="str">
        <f>IF(OR(N56="処遇改善加算Ⅰ",N56="処遇改善加算Ⅱ"),"対象","")</f>
        <v/>
      </c>
      <c r="AU56" s="546" t="str">
        <f>IF(AND(AN56="加算対象",N56&lt;&gt;"処遇改善加算Ⅲ",N56&lt;&gt;"処遇改善加算Ⅳ",N56&lt;&gt;"",AT56&lt;&gt;"対象外"),1,"")</f>
        <v/>
      </c>
      <c r="AV56" s="547" t="str">
        <f>IF(AND(AU56=1,OR(AG56=0,AG56=""),AN56="加算対象"),"AH列に色付け","")</f>
        <v/>
      </c>
      <c r="AW56" s="547" t="str">
        <f>IF(AND($AU56=1,$AV56="AH列に色付け",OR($AG56="",$AH56="")),"未入力",IF(AND($AU56=1,$AV56="",$AG56=""),"未入力","入力済"))</f>
        <v>入力済</v>
      </c>
      <c r="AX56" s="546" t="str">
        <f>IFERROR(VLOOKUP(K56,【参考】数式用!$AR$3:$AS$49,2, FALSE), "")</f>
        <v/>
      </c>
      <c r="AY56" s="547" t="str">
        <f>IF(AND(AN56="加算対象",N56="処遇改善加算Ⅰ"),"AI列に色付け","")</f>
        <v/>
      </c>
      <c r="AZ56" s="547" t="str">
        <f>IF(AND(N56="処遇改善加算Ⅰ",AI56=""),"未入力","入力済")</f>
        <v>入力済</v>
      </c>
      <c r="BA56" s="546" t="str">
        <f>IFERROR(VLOOKUP(K56,【参考】数式用!$AX$3:$AY$56, 2, FALSE), "")</f>
        <v/>
      </c>
      <c r="BB56" s="547" t="str">
        <f>IF(COUNTIF(AE56:AH56,"*令和８年度特例要件を*")&gt;0,"AJ列に色付け","")</f>
        <v/>
      </c>
      <c r="BC56" s="647" t="str">
        <f>IF(AND(COUNTIF(AE56:AH56,"*令和８年度特例要件を*")&gt;0,AJ56=""),"未入力","入力済")</f>
        <v>入力済</v>
      </c>
      <c r="BD56" s="547" t="str">
        <f>IF(BB56="AJ列に色付け","入力必要","")</f>
        <v/>
      </c>
      <c r="BE56" s="547" t="str">
        <f>G56</f>
        <v/>
      </c>
      <c r="BF56" s="514"/>
      <c r="BG56" s="514"/>
      <c r="BH56" s="633" t="e">
        <f>VLOOKUP(K56,【参考】数式用!$A$2:$O$57,15,FALSE)</f>
        <v>#N/A</v>
      </c>
      <c r="BI56" s="514"/>
      <c r="BJ56" s="514"/>
      <c r="BK56" s="514"/>
      <c r="BL56" s="514"/>
      <c r="BM56" s="514"/>
      <c r="BN56" s="514"/>
      <c r="BO56" s="515"/>
    </row>
    <row ht="109.9" customHeight="1" r="57" spans="1:67" s="516" customForma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IF(Q57&gt;=1,(U57*12+W57)-(Q57*12+S57)+1,"")</f>
        <v/>
      </c>
      <c r="AA57" s="458" t="s">
        <v>275</v>
      </c>
      <c r="AB57" s="459" t="str">
        <f>IFERROR(ROUNDDOWN(ROUND(L57*O57,0)*M57,0)*Z57,"")</f>
        <v/>
      </c>
      <c r="AC57" s="460" t="str">
        <f>IFERROR(ROUNDDOWN(ROUNDDOWN(ROUND(L57*VLOOKUP(K57,【参考】数式用!$A$4:$F$57,MATCH("処遇改善加算Ⅳ",【参考】数式用!$C$3:$F$3,0)+2,0),0)*M57,0)*Z57*0.5,0), "")</f>
        <v/>
      </c>
      <c r="AD57" s="156"/>
      <c r="AE57" s="157"/>
      <c r="AF57" s="157"/>
      <c r="AG57" s="158"/>
      <c r="AH57" s="159"/>
      <c r="AI57" s="161"/>
      <c r="AJ57" s="161"/>
      <c r="AK57" s="541" t="str">
        <f>IF(AND(N57&lt;&gt;"",OR(U57&lt;&gt;8,W57&lt;&gt;5)),"！算定期間の終わりが令和８年５月になっていません。令和８年６月以降については別シートに記載してください。",IF(AND(AN57="加算対象外",N57&lt;&gt;""),"このサービスは、令和８年４月・５月は処遇改善加算の対象ではありません。記入しないでください。",""))</f>
        <v/>
      </c>
      <c r="AL57" s="542" t="str">
        <f>IF(OR(N57="",AN57="加算対象外"),"",IF(OR(AND(COUNTIF(AP57,"未入力")&gt;0,AD57=""),AND(COUNTIF(AQ57,"未入力")&gt;0,AE57=""),AND(COUNTIF(AN57:BE57,"AF列に色付け")&gt;0,AF57=""),AND(COUNTIF(AN57:BE57,"AG列に色付け")&gt;0,OR(AG57="",AG57=0)),AND(COUNTIF(AN57:BE57,"AH列に色付け")&gt;0,AH57=""),AND(COUNTIF(AN57:BE57,"AI列に色付け")&gt;0,AI57=""),AND(COUNTIF(AN57:BE57,"AJ列に色付け")&gt;0,AJ57="")),"！記入が必要な欄（オレンジ色のセル）に空欄があります。空欄を埋めてください。",""))</f>
        <v/>
      </c>
      <c r="AM57" s="543"/>
      <c r="AN57" s="547" t="str">
        <f>IFERROR(VLOOKUP(K57,【参考】数式用!$A$2:$N$57,14,FALSE),"")</f>
        <v/>
      </c>
      <c r="AO57" s="547" t="str">
        <f>IF(AND(K57&lt;&gt;"",AN57="加算対象"),"N列に色付け","")</f>
        <v/>
      </c>
      <c r="AP57" s="546" t="str">
        <f>IF(AND(AC57&lt;&gt;0,AC57&lt;&gt;"",AN57="加算対象"),IF(AD57="○","入力済","未入力"),"")</f>
        <v/>
      </c>
      <c r="AQ57" s="546" t="str">
        <f>IF(AND(N57&lt;&gt;"",AE57="",AN57="加算対象"),"未入力","入力済")</f>
        <v>入力済</v>
      </c>
      <c r="AR57" s="547" t="str">
        <f>IF(AND(N57&lt;&gt;"",N57&lt;&gt;"処遇改善加算Ⅳ",AN57="加算対象"),"AF列に色付け","")</f>
        <v/>
      </c>
      <c r="AS57" s="546" t="str">
        <f>IF(AND(N57&lt;&gt;"",N57&lt;&gt;"処遇改善加算Ⅳ",AF57=""),"未入力","入力済")</f>
        <v>入力済</v>
      </c>
      <c r="AT57" s="546" t="str">
        <f>IF(OR(N57="処遇改善加算Ⅰ",N57="処遇改善加算Ⅱ"),"対象","")</f>
        <v/>
      </c>
      <c r="AU57" s="546" t="str">
        <f>IF(AND(AN57="加算対象",N57&lt;&gt;"処遇改善加算Ⅲ",N57&lt;&gt;"処遇改善加算Ⅳ",N57&lt;&gt;"",AT57&lt;&gt;"対象外"),1,"")</f>
        <v/>
      </c>
      <c r="AV57" s="547" t="str">
        <f>IF(AND(AU57=1,OR(AG57=0,AG57=""),AN57="加算対象"),"AH列に色付け","")</f>
        <v/>
      </c>
      <c r="AW57" s="547" t="str">
        <f>IF(AND($AU57=1,$AV57="AH列に色付け",OR($AG57="",$AH57="")),"未入力",IF(AND($AU57=1,$AV57="",$AG57=""),"未入力","入力済"))</f>
        <v>入力済</v>
      </c>
      <c r="AX57" s="546" t="str">
        <f>IFERROR(VLOOKUP(K57,【参考】数式用!$AR$3:$AS$49,2, FALSE), "")</f>
        <v/>
      </c>
      <c r="AY57" s="547" t="str">
        <f>IF(AND(AN57="加算対象",N57="処遇改善加算Ⅰ"),"AI列に色付け","")</f>
        <v/>
      </c>
      <c r="AZ57" s="547" t="str">
        <f>IF(AND(N57="処遇改善加算Ⅰ",AI57=""),"未入力","入力済")</f>
        <v>入力済</v>
      </c>
      <c r="BA57" s="546" t="str">
        <f>IFERROR(VLOOKUP(K57,【参考】数式用!$AX$3:$AY$56, 2, FALSE), "")</f>
        <v/>
      </c>
      <c r="BB57" s="547" t="str">
        <f>IF(COUNTIF(AE57:AH57,"*令和８年度特例要件を*")&gt;0,"AJ列に色付け","")</f>
        <v/>
      </c>
      <c r="BC57" s="647" t="str">
        <f>IF(AND(COUNTIF(AE57:AH57,"*令和８年度特例要件を*")&gt;0,AJ57=""),"未入力","入力済")</f>
        <v>入力済</v>
      </c>
      <c r="BD57" s="547" t="str">
        <f>IF(BB57="AJ列に色付け","入力必要","")</f>
        <v/>
      </c>
      <c r="BE57" s="547" t="str">
        <f>G57</f>
        <v/>
      </c>
      <c r="BF57" s="514"/>
      <c r="BG57" s="514"/>
      <c r="BH57" s="633" t="e">
        <f>VLOOKUP(K57,【参考】数式用!$A$2:$O$57,15,FALSE)</f>
        <v>#N/A</v>
      </c>
      <c r="BI57" s="514"/>
      <c r="BJ57" s="514"/>
      <c r="BK57" s="514"/>
      <c r="BL57" s="514"/>
      <c r="BM57" s="514"/>
      <c r="BN57" s="514"/>
      <c r="BO57" s="515"/>
    </row>
    <row ht="109.9" customHeight="1" r="58" spans="1:67" s="516" customForma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IF(Q58&gt;=1,(U58*12+W58)-(Q58*12+S58)+1,"")</f>
        <v/>
      </c>
      <c r="AA58" s="458" t="s">
        <v>275</v>
      </c>
      <c r="AB58" s="459" t="str">
        <f>IFERROR(ROUNDDOWN(ROUND(L58*O58,0)*M58,0)*Z58,"")</f>
        <v/>
      </c>
      <c r="AC58" s="460" t="str">
        <f>IFERROR(ROUNDDOWN(ROUNDDOWN(ROUND(L58*VLOOKUP(K58,【参考】数式用!$A$4:$F$57,MATCH("処遇改善加算Ⅳ",【参考】数式用!$C$3:$F$3,0)+2,0),0)*M58,0)*Z58*0.5,0), "")</f>
        <v/>
      </c>
      <c r="AD58" s="156"/>
      <c r="AE58" s="157"/>
      <c r="AF58" s="157"/>
      <c r="AG58" s="158"/>
      <c r="AH58" s="159"/>
      <c r="AI58" s="161"/>
      <c r="AJ58" s="161"/>
      <c r="AK58" s="541" t="str">
        <f>IF(AND(N58&lt;&gt;"",OR(U58&lt;&gt;8,W58&lt;&gt;5)),"！算定期間の終わりが令和８年５月になっていません。令和８年６月以降については別シートに記載してください。",IF(AND(AN58="加算対象外",N58&lt;&gt;""),"このサービスは、令和８年４月・５月は処遇改善加算の対象ではありません。記入しないでください。",""))</f>
        <v/>
      </c>
      <c r="AL58" s="542" t="str">
        <f>IF(OR(N58="",AN58="加算対象外"),"",IF(OR(AND(COUNTIF(AP58,"未入力")&gt;0,AD58=""),AND(COUNTIF(AQ58,"未入力")&gt;0,AE58=""),AND(COUNTIF(AN58:BE58,"AF列に色付け")&gt;0,AF58=""),AND(COUNTIF(AN58:BE58,"AG列に色付け")&gt;0,OR(AG58="",AG58=0)),AND(COUNTIF(AN58:BE58,"AH列に色付け")&gt;0,AH58=""),AND(COUNTIF(AN58:BE58,"AI列に色付け")&gt;0,AI58=""),AND(COUNTIF(AN58:BE58,"AJ列に色付け")&gt;0,AJ58="")),"！記入が必要な欄（オレンジ色のセル）に空欄があります。空欄を埋めてください。",""))</f>
        <v/>
      </c>
      <c r="AM58" s="543"/>
      <c r="AN58" s="547" t="str">
        <f>IFERROR(VLOOKUP(K58,【参考】数式用!$A$2:$N$57,14,FALSE),"")</f>
        <v/>
      </c>
      <c r="AO58" s="547" t="str">
        <f>IF(AND(K58&lt;&gt;"",AN58="加算対象"),"N列に色付け","")</f>
        <v/>
      </c>
      <c r="AP58" s="546" t="str">
        <f>IF(AND(AC58&lt;&gt;0,AC58&lt;&gt;"",AN58="加算対象"),IF(AD58="○","入力済","未入力"),"")</f>
        <v/>
      </c>
      <c r="AQ58" s="546" t="str">
        <f>IF(AND(N58&lt;&gt;"",AE58="",AN58="加算対象"),"未入力","入力済")</f>
        <v>入力済</v>
      </c>
      <c r="AR58" s="547" t="str">
        <f>IF(AND(N58&lt;&gt;"",N58&lt;&gt;"処遇改善加算Ⅳ",AN58="加算対象"),"AF列に色付け","")</f>
        <v/>
      </c>
      <c r="AS58" s="546" t="str">
        <f>IF(AND(N58&lt;&gt;"",N58&lt;&gt;"処遇改善加算Ⅳ",AF58=""),"未入力","入力済")</f>
        <v>入力済</v>
      </c>
      <c r="AT58" s="546" t="str">
        <f>IF(OR(N58="処遇改善加算Ⅰ",N58="処遇改善加算Ⅱ"),"対象","")</f>
        <v/>
      </c>
      <c r="AU58" s="546" t="str">
        <f>IF(AND(AN58="加算対象",N58&lt;&gt;"処遇改善加算Ⅲ",N58&lt;&gt;"処遇改善加算Ⅳ",N58&lt;&gt;"",AT58&lt;&gt;"対象外"),1,"")</f>
        <v/>
      </c>
      <c r="AV58" s="547" t="str">
        <f>IF(AND(AU58=1,OR(AG58=0,AG58=""),AN58="加算対象"),"AH列に色付け","")</f>
        <v/>
      </c>
      <c r="AW58" s="547" t="str">
        <f>IF(AND($AU58=1,$AV58="AH列に色付け",OR($AG58="",$AH58="")),"未入力",IF(AND($AU58=1,$AV58="",$AG58=""),"未入力","入力済"))</f>
        <v>入力済</v>
      </c>
      <c r="AX58" s="546" t="str">
        <f>IFERROR(VLOOKUP(K58,【参考】数式用!$AR$3:$AS$49,2, FALSE), "")</f>
        <v/>
      </c>
      <c r="AY58" s="547" t="str">
        <f>IF(AND(AN58="加算対象",N58="処遇改善加算Ⅰ"),"AI列に色付け","")</f>
        <v/>
      </c>
      <c r="AZ58" s="547" t="str">
        <f>IF(AND(N58="処遇改善加算Ⅰ",AI58=""),"未入力","入力済")</f>
        <v>入力済</v>
      </c>
      <c r="BA58" s="546" t="str">
        <f>IFERROR(VLOOKUP(K58,【参考】数式用!$AX$3:$AY$56, 2, FALSE), "")</f>
        <v/>
      </c>
      <c r="BB58" s="547" t="str">
        <f>IF(COUNTIF(AE58:AH58,"*令和８年度特例要件を*")&gt;0,"AJ列に色付け","")</f>
        <v/>
      </c>
      <c r="BC58" s="647" t="str">
        <f>IF(AND(COUNTIF(AE58:AH58,"*令和８年度特例要件を*")&gt;0,AJ58=""),"未入力","入力済")</f>
        <v>入力済</v>
      </c>
      <c r="BD58" s="547" t="str">
        <f>IF(BB58="AJ列に色付け","入力必要","")</f>
        <v/>
      </c>
      <c r="BE58" s="547" t="str">
        <f>G58</f>
        <v/>
      </c>
      <c r="BF58" s="514"/>
      <c r="BG58" s="514"/>
      <c r="BH58" s="633" t="e">
        <f>VLOOKUP(K58,【参考】数式用!$A$2:$O$57,15,FALSE)</f>
        <v>#N/A</v>
      </c>
      <c r="BI58" s="514"/>
      <c r="BJ58" s="514"/>
      <c r="BK58" s="514"/>
      <c r="BL58" s="514"/>
      <c r="BM58" s="514"/>
      <c r="BN58" s="514"/>
      <c r="BO58" s="515"/>
    </row>
    <row ht="109.9" customHeight="1" r="59" spans="1:67" s="516" customForma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IF(Q59&gt;=1,(U59*12+W59)-(Q59*12+S59)+1,"")</f>
        <v/>
      </c>
      <c r="AA59" s="458" t="s">
        <v>275</v>
      </c>
      <c r="AB59" s="459" t="str">
        <f>IFERROR(ROUNDDOWN(ROUND(L59*O59,0)*M59,0)*Z59,"")</f>
        <v/>
      </c>
      <c r="AC59" s="460" t="str">
        <f>IFERROR(ROUNDDOWN(ROUNDDOWN(ROUND(L59*VLOOKUP(K59,【参考】数式用!$A$4:$F$57,MATCH("処遇改善加算Ⅳ",【参考】数式用!$C$3:$F$3,0)+2,0),0)*M59,0)*Z59*0.5,0), "")</f>
        <v/>
      </c>
      <c r="AD59" s="156"/>
      <c r="AE59" s="157"/>
      <c r="AF59" s="157"/>
      <c r="AG59" s="158"/>
      <c r="AH59" s="159"/>
      <c r="AI59" s="161"/>
      <c r="AJ59" s="161"/>
      <c r="AK59" s="541" t="str">
        <f>IF(AND(N59&lt;&gt;"",OR(U59&lt;&gt;8,W59&lt;&gt;5)),"！算定期間の終わりが令和８年５月になっていません。令和８年６月以降については別シートに記載してください。",IF(AND(AN59="加算対象外",N59&lt;&gt;""),"このサービスは、令和８年４月・５月は処遇改善加算の対象ではありません。記入しないでください。",""))</f>
        <v/>
      </c>
      <c r="AL59" s="542" t="str">
        <f>IF(OR(N59="",AN59="加算対象外"),"",IF(OR(AND(COUNTIF(AP59,"未入力")&gt;0,AD59=""),AND(COUNTIF(AQ59,"未入力")&gt;0,AE59=""),AND(COUNTIF(AN59:BE59,"AF列に色付け")&gt;0,AF59=""),AND(COUNTIF(AN59:BE59,"AG列に色付け")&gt;0,OR(AG59="",AG59=0)),AND(COUNTIF(AN59:BE59,"AH列に色付け")&gt;0,AH59=""),AND(COUNTIF(AN59:BE59,"AI列に色付け")&gt;0,AI59=""),AND(COUNTIF(AN59:BE59,"AJ列に色付け")&gt;0,AJ59="")),"！記入が必要な欄（オレンジ色のセル）に空欄があります。空欄を埋めてください。",""))</f>
        <v/>
      </c>
      <c r="AM59" s="543"/>
      <c r="AN59" s="547" t="str">
        <f>IFERROR(VLOOKUP(K59,【参考】数式用!$A$2:$N$57,14,FALSE),"")</f>
        <v/>
      </c>
      <c r="AO59" s="547" t="str">
        <f>IF(AND(K59&lt;&gt;"",AN59="加算対象"),"N列に色付け","")</f>
        <v/>
      </c>
      <c r="AP59" s="546" t="str">
        <f>IF(AND(AC59&lt;&gt;0,AC59&lt;&gt;"",AN59="加算対象"),IF(AD59="○","入力済","未入力"),"")</f>
        <v/>
      </c>
      <c r="AQ59" s="546" t="str">
        <f>IF(AND(N59&lt;&gt;"",AE59="",AN59="加算対象"),"未入力","入力済")</f>
        <v>入力済</v>
      </c>
      <c r="AR59" s="547" t="str">
        <f>IF(AND(N59&lt;&gt;"",N59&lt;&gt;"処遇改善加算Ⅳ",AN59="加算対象"),"AF列に色付け","")</f>
        <v/>
      </c>
      <c r="AS59" s="546" t="str">
        <f>IF(AND(N59&lt;&gt;"",N59&lt;&gt;"処遇改善加算Ⅳ",AF59=""),"未入力","入力済")</f>
        <v>入力済</v>
      </c>
      <c r="AT59" s="546" t="str">
        <f>IF(OR(N59="処遇改善加算Ⅰ",N59="処遇改善加算Ⅱ"),"対象","")</f>
        <v/>
      </c>
      <c r="AU59" s="546" t="str">
        <f>IF(AND(AN59="加算対象",N59&lt;&gt;"処遇改善加算Ⅲ",N59&lt;&gt;"処遇改善加算Ⅳ",N59&lt;&gt;"",AT59&lt;&gt;"対象外"),1,"")</f>
        <v/>
      </c>
      <c r="AV59" s="547" t="str">
        <f>IF(AND(AU59=1,OR(AG59=0,AG59=""),AN59="加算対象"),"AH列に色付け","")</f>
        <v/>
      </c>
      <c r="AW59" s="547" t="str">
        <f>IF(AND($AU59=1,$AV59="AH列に色付け",OR($AG59="",$AH59="")),"未入力",IF(AND($AU59=1,$AV59="",$AG59=""),"未入力","入力済"))</f>
        <v>入力済</v>
      </c>
      <c r="AX59" s="546" t="str">
        <f>IFERROR(VLOOKUP(K59,【参考】数式用!$AR$3:$AS$49,2, FALSE), "")</f>
        <v/>
      </c>
      <c r="AY59" s="547" t="str">
        <f>IF(AND(AN59="加算対象",N59="処遇改善加算Ⅰ"),"AI列に色付け","")</f>
        <v/>
      </c>
      <c r="AZ59" s="547" t="str">
        <f>IF(AND(N59="処遇改善加算Ⅰ",AI59=""),"未入力","入力済")</f>
        <v>入力済</v>
      </c>
      <c r="BA59" s="546" t="str">
        <f>IFERROR(VLOOKUP(K59,【参考】数式用!$AX$3:$AY$56, 2, FALSE), "")</f>
        <v/>
      </c>
      <c r="BB59" s="547" t="str">
        <f>IF(COUNTIF(AE59:AH59,"*令和８年度特例要件を*")&gt;0,"AJ列に色付け","")</f>
        <v/>
      </c>
      <c r="BC59" s="647" t="str">
        <f>IF(AND(COUNTIF(AE59:AH59,"*令和８年度特例要件を*")&gt;0,AJ59=""),"未入力","入力済")</f>
        <v>入力済</v>
      </c>
      <c r="BD59" s="547" t="str">
        <f>IF(BB59="AJ列に色付け","入力必要","")</f>
        <v/>
      </c>
      <c r="BE59" s="547" t="str">
        <f>G59</f>
        <v/>
      </c>
      <c r="BF59" s="514"/>
      <c r="BG59" s="514"/>
      <c r="BH59" s="633" t="e">
        <f>VLOOKUP(K59,【参考】数式用!$A$2:$O$57,15,FALSE)</f>
        <v>#N/A</v>
      </c>
      <c r="BI59" s="514"/>
      <c r="BJ59" s="514"/>
      <c r="BK59" s="514"/>
      <c r="BL59" s="514"/>
      <c r="BM59" s="514"/>
      <c r="BN59" s="514"/>
      <c r="BO59" s="515"/>
    </row>
    <row ht="109.9" customHeight="1" r="60" spans="1:67" s="516" customForma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IF(Q60&gt;=1,(U60*12+W60)-(Q60*12+S60)+1,"")</f>
        <v/>
      </c>
      <c r="AA60" s="458" t="s">
        <v>275</v>
      </c>
      <c r="AB60" s="459" t="str">
        <f>IFERROR(ROUNDDOWN(ROUND(L60*O60,0)*M60,0)*Z60,"")</f>
        <v/>
      </c>
      <c r="AC60" s="460" t="str">
        <f>IFERROR(ROUNDDOWN(ROUNDDOWN(ROUND(L60*VLOOKUP(K60,【参考】数式用!$A$4:$F$57,MATCH("処遇改善加算Ⅳ",【参考】数式用!$C$3:$F$3,0)+2,0),0)*M60,0)*Z60*0.5,0), "")</f>
        <v/>
      </c>
      <c r="AD60" s="156"/>
      <c r="AE60" s="157"/>
      <c r="AF60" s="157"/>
      <c r="AG60" s="158"/>
      <c r="AH60" s="159"/>
      <c r="AI60" s="161"/>
      <c r="AJ60" s="161"/>
      <c r="AK60" s="541" t="str">
        <f>IF(AND(N60&lt;&gt;"",OR(U60&lt;&gt;8,W60&lt;&gt;5)),"！算定期間の終わりが令和８年５月になっていません。令和８年６月以降については別シートに記載してください。",IF(AND(AN60="加算対象外",N60&lt;&gt;""),"このサービスは、令和８年４月・５月は処遇改善加算の対象ではありません。記入しないでください。",""))</f>
        <v/>
      </c>
      <c r="AL60" s="542" t="str">
        <f>IF(OR(N60="",AN60="加算対象外"),"",IF(OR(AND(COUNTIF(AP60,"未入力")&gt;0,AD60=""),AND(COUNTIF(AQ60,"未入力")&gt;0,AE60=""),AND(COUNTIF(AN60:BE60,"AF列に色付け")&gt;0,AF60=""),AND(COUNTIF(AN60:BE60,"AG列に色付け")&gt;0,OR(AG60="",AG60=0)),AND(COUNTIF(AN60:BE60,"AH列に色付け")&gt;0,AH60=""),AND(COUNTIF(AN60:BE60,"AI列に色付け")&gt;0,AI60=""),AND(COUNTIF(AN60:BE60,"AJ列に色付け")&gt;0,AJ60="")),"！記入が必要な欄（オレンジ色のセル）に空欄があります。空欄を埋めてください。",""))</f>
        <v/>
      </c>
      <c r="AM60" s="543"/>
      <c r="AN60" s="547" t="str">
        <f>IFERROR(VLOOKUP(K60,【参考】数式用!$A$2:$N$57,14,FALSE),"")</f>
        <v/>
      </c>
      <c r="AO60" s="547" t="str">
        <f>IF(AND(K60&lt;&gt;"",AN60="加算対象"),"N列に色付け","")</f>
        <v/>
      </c>
      <c r="AP60" s="546" t="str">
        <f>IF(AND(AC60&lt;&gt;0,AC60&lt;&gt;"",AN60="加算対象"),IF(AD60="○","入力済","未入力"),"")</f>
        <v/>
      </c>
      <c r="AQ60" s="546" t="str">
        <f>IF(AND(N60&lt;&gt;"",AE60="",AN60="加算対象"),"未入力","入力済")</f>
        <v>入力済</v>
      </c>
      <c r="AR60" s="547" t="str">
        <f>IF(AND(N60&lt;&gt;"",N60&lt;&gt;"処遇改善加算Ⅳ",AN60="加算対象"),"AF列に色付け","")</f>
        <v/>
      </c>
      <c r="AS60" s="546" t="str">
        <f>IF(AND(N60&lt;&gt;"",N60&lt;&gt;"処遇改善加算Ⅳ",AF60=""),"未入力","入力済")</f>
        <v>入力済</v>
      </c>
      <c r="AT60" s="546" t="str">
        <f>IF(OR(N60="処遇改善加算Ⅰ",N60="処遇改善加算Ⅱ"),"対象","")</f>
        <v/>
      </c>
      <c r="AU60" s="546" t="str">
        <f>IF(AND(AN60="加算対象",N60&lt;&gt;"処遇改善加算Ⅲ",N60&lt;&gt;"処遇改善加算Ⅳ",N60&lt;&gt;"",AT60&lt;&gt;"対象外"),1,"")</f>
        <v/>
      </c>
      <c r="AV60" s="547" t="str">
        <f>IF(AND(AU60=1,OR(AG60=0,AG60=""),AN60="加算対象"),"AH列に色付け","")</f>
        <v/>
      </c>
      <c r="AW60" s="547" t="str">
        <f>IF(AND($AU60=1,$AV60="AH列に色付け",OR($AG60="",$AH60="")),"未入力",IF(AND($AU60=1,$AV60="",$AG60=""),"未入力","入力済"))</f>
        <v>入力済</v>
      </c>
      <c r="AX60" s="546" t="str">
        <f>IFERROR(VLOOKUP(K60,【参考】数式用!$AR$3:$AS$49,2, FALSE), "")</f>
        <v/>
      </c>
      <c r="AY60" s="547" t="str">
        <f>IF(AND(AN60="加算対象",N60="処遇改善加算Ⅰ"),"AI列に色付け","")</f>
        <v/>
      </c>
      <c r="AZ60" s="547" t="str">
        <f>IF(AND(N60="処遇改善加算Ⅰ",AI60=""),"未入力","入力済")</f>
        <v>入力済</v>
      </c>
      <c r="BA60" s="546" t="str">
        <f>IFERROR(VLOOKUP(K60,【参考】数式用!$AX$3:$AY$56, 2, FALSE), "")</f>
        <v/>
      </c>
      <c r="BB60" s="547" t="str">
        <f>IF(COUNTIF(AE60:AH60,"*令和８年度特例要件を*")&gt;0,"AJ列に色付け","")</f>
        <v/>
      </c>
      <c r="BC60" s="647" t="str">
        <f>IF(AND(COUNTIF(AE60:AH60,"*令和８年度特例要件を*")&gt;0,AJ60=""),"未入力","入力済")</f>
        <v>入力済</v>
      </c>
      <c r="BD60" s="547" t="str">
        <f>IF(BB60="AJ列に色付け","入力必要","")</f>
        <v/>
      </c>
      <c r="BE60" s="547" t="str">
        <f>G60</f>
        <v/>
      </c>
      <c r="BF60" s="514"/>
      <c r="BG60" s="514"/>
      <c r="BH60" s="633" t="e">
        <f>VLOOKUP(K60,【参考】数式用!$A$2:$O$57,15,FALSE)</f>
        <v>#N/A</v>
      </c>
      <c r="BI60" s="514"/>
      <c r="BJ60" s="514"/>
      <c r="BK60" s="514"/>
      <c r="BL60" s="514"/>
      <c r="BM60" s="514"/>
      <c r="BN60" s="514"/>
      <c r="BO60" s="515"/>
    </row>
    <row ht="109.9" customHeight="1" r="61" spans="1:67" s="516" customForma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IF(Q61&gt;=1,(U61*12+W61)-(Q61*12+S61)+1,"")</f>
        <v/>
      </c>
      <c r="AA61" s="458" t="s">
        <v>275</v>
      </c>
      <c r="AB61" s="459" t="str">
        <f>IFERROR(ROUNDDOWN(ROUND(L61*O61,0)*M61,0)*Z61,"")</f>
        <v/>
      </c>
      <c r="AC61" s="460" t="str">
        <f>IFERROR(ROUNDDOWN(ROUNDDOWN(ROUND(L61*VLOOKUP(K61,【参考】数式用!$A$4:$F$57,MATCH("処遇改善加算Ⅳ",【参考】数式用!$C$3:$F$3,0)+2,0),0)*M61,0)*Z61*0.5,0), "")</f>
        <v/>
      </c>
      <c r="AD61" s="156"/>
      <c r="AE61" s="157"/>
      <c r="AF61" s="157"/>
      <c r="AG61" s="158"/>
      <c r="AH61" s="159"/>
      <c r="AI61" s="161"/>
      <c r="AJ61" s="161"/>
      <c r="AK61" s="541" t="str">
        <f>IF(AND(N61&lt;&gt;"",OR(U61&lt;&gt;8,W61&lt;&gt;5)),"！算定期間の終わりが令和８年５月になっていません。令和８年６月以降については別シートに記載してください。",IF(AND(AN61="加算対象外",N61&lt;&gt;""),"このサービスは、令和８年４月・５月は処遇改善加算の対象ではありません。記入しないでください。",""))</f>
        <v/>
      </c>
      <c r="AL61" s="542" t="str">
        <f>IF(OR(N61="",AN61="加算対象外"),"",IF(OR(AND(COUNTIF(AP61,"未入力")&gt;0,AD61=""),AND(COUNTIF(AQ61,"未入力")&gt;0,AE61=""),AND(COUNTIF(AN61:BE61,"AF列に色付け")&gt;0,AF61=""),AND(COUNTIF(AN61:BE61,"AG列に色付け")&gt;0,OR(AG61="",AG61=0)),AND(COUNTIF(AN61:BE61,"AH列に色付け")&gt;0,AH61=""),AND(COUNTIF(AN61:BE61,"AI列に色付け")&gt;0,AI61=""),AND(COUNTIF(AN61:BE61,"AJ列に色付け")&gt;0,AJ61="")),"！記入が必要な欄（オレンジ色のセル）に空欄があります。空欄を埋めてください。",""))</f>
        <v/>
      </c>
      <c r="AM61" s="543"/>
      <c r="AN61" s="547" t="str">
        <f>IFERROR(VLOOKUP(K61,【参考】数式用!$A$2:$N$57,14,FALSE),"")</f>
        <v/>
      </c>
      <c r="AO61" s="547" t="str">
        <f>IF(AND(K61&lt;&gt;"",AN61="加算対象"),"N列に色付け","")</f>
        <v/>
      </c>
      <c r="AP61" s="546" t="str">
        <f>IF(AND(AC61&lt;&gt;0,AC61&lt;&gt;"",AN61="加算対象"),IF(AD61="○","入力済","未入力"),"")</f>
        <v/>
      </c>
      <c r="AQ61" s="546" t="str">
        <f>IF(AND(N61&lt;&gt;"",AE61="",AN61="加算対象"),"未入力","入力済")</f>
        <v>入力済</v>
      </c>
      <c r="AR61" s="547" t="str">
        <f>IF(AND(N61&lt;&gt;"",N61&lt;&gt;"処遇改善加算Ⅳ",AN61="加算対象"),"AF列に色付け","")</f>
        <v/>
      </c>
      <c r="AS61" s="546" t="str">
        <f>IF(AND(N61&lt;&gt;"",N61&lt;&gt;"処遇改善加算Ⅳ",AF61=""),"未入力","入力済")</f>
        <v>入力済</v>
      </c>
      <c r="AT61" s="546" t="str">
        <f>IF(OR(N61="処遇改善加算Ⅰ",N61="処遇改善加算Ⅱ"),"対象","")</f>
        <v/>
      </c>
      <c r="AU61" s="546" t="str">
        <f>IF(AND(AN61="加算対象",N61&lt;&gt;"処遇改善加算Ⅲ",N61&lt;&gt;"処遇改善加算Ⅳ",N61&lt;&gt;"",AT61&lt;&gt;"対象外"),1,"")</f>
        <v/>
      </c>
      <c r="AV61" s="547" t="str">
        <f>IF(AND(AU61=1,OR(AG61=0,AG61=""),AN61="加算対象"),"AH列に色付け","")</f>
        <v/>
      </c>
      <c r="AW61" s="547" t="str">
        <f>IF(AND($AU61=1,$AV61="AH列に色付け",OR($AG61="",$AH61="")),"未入力",IF(AND($AU61=1,$AV61="",$AG61=""),"未入力","入力済"))</f>
        <v>入力済</v>
      </c>
      <c r="AX61" s="546" t="str">
        <f>IFERROR(VLOOKUP(K61,【参考】数式用!$AR$3:$AS$49,2, FALSE), "")</f>
        <v/>
      </c>
      <c r="AY61" s="547" t="str">
        <f>IF(AND(AN61="加算対象",N61="処遇改善加算Ⅰ"),"AI列に色付け","")</f>
        <v/>
      </c>
      <c r="AZ61" s="547" t="str">
        <f>IF(AND(N61="処遇改善加算Ⅰ",AI61=""),"未入力","入力済")</f>
        <v>入力済</v>
      </c>
      <c r="BA61" s="546" t="str">
        <f>IFERROR(VLOOKUP(K61,【参考】数式用!$AX$3:$AY$56, 2, FALSE), "")</f>
        <v/>
      </c>
      <c r="BB61" s="547" t="str">
        <f>IF(COUNTIF(AE61:AH61,"*令和８年度特例要件を*")&gt;0,"AJ列に色付け","")</f>
        <v/>
      </c>
      <c r="BC61" s="647" t="str">
        <f>IF(AND(COUNTIF(AE61:AH61,"*令和８年度特例要件を*")&gt;0,AJ61=""),"未入力","入力済")</f>
        <v>入力済</v>
      </c>
      <c r="BD61" s="547" t="str">
        <f>IF(BB61="AJ列に色付け","入力必要","")</f>
        <v/>
      </c>
      <c r="BE61" s="547" t="str">
        <f>G61</f>
        <v/>
      </c>
      <c r="BF61" s="514"/>
      <c r="BG61" s="514"/>
      <c r="BH61" s="633" t="e">
        <f>VLOOKUP(K61,【参考】数式用!$A$2:$O$57,15,FALSE)</f>
        <v>#N/A</v>
      </c>
      <c r="BI61" s="514"/>
      <c r="BJ61" s="514"/>
      <c r="BK61" s="514"/>
      <c r="BL61" s="514"/>
      <c r="BM61" s="514"/>
      <c r="BN61" s="514"/>
      <c r="BO61" s="515"/>
    </row>
    <row ht="109.9" customHeight="1" r="62" spans="1:67" s="516" customForma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IF(Q62&gt;=1,(U62*12+W62)-(Q62*12+S62)+1,"")</f>
        <v/>
      </c>
      <c r="AA62" s="458" t="s">
        <v>275</v>
      </c>
      <c r="AB62" s="459" t="str">
        <f>IFERROR(ROUNDDOWN(ROUND(L62*O62,0)*M62,0)*Z62,"")</f>
        <v/>
      </c>
      <c r="AC62" s="460" t="str">
        <f>IFERROR(ROUNDDOWN(ROUNDDOWN(ROUND(L62*VLOOKUP(K62,【参考】数式用!$A$4:$F$57,MATCH("処遇改善加算Ⅳ",【参考】数式用!$C$3:$F$3,0)+2,0),0)*M62,0)*Z62*0.5,0), "")</f>
        <v/>
      </c>
      <c r="AD62" s="156"/>
      <c r="AE62" s="157"/>
      <c r="AF62" s="157"/>
      <c r="AG62" s="158"/>
      <c r="AH62" s="159"/>
      <c r="AI62" s="161"/>
      <c r="AJ62" s="161"/>
      <c r="AK62" s="541" t="str">
        <f>IF(AND(N62&lt;&gt;"",OR(U62&lt;&gt;8,W62&lt;&gt;5)),"！算定期間の終わりが令和８年５月になっていません。令和８年６月以降については別シートに記載してください。",IF(AND(AN62="加算対象外",N62&lt;&gt;""),"このサービスは、令和８年４月・５月は処遇改善加算の対象ではありません。記入しないでください。",""))</f>
        <v/>
      </c>
      <c r="AL62" s="542" t="str">
        <f>IF(OR(N62="",AN62="加算対象外"),"",IF(OR(AND(COUNTIF(AP62,"未入力")&gt;0,AD62=""),AND(COUNTIF(AQ62,"未入力")&gt;0,AE62=""),AND(COUNTIF(AN62:BE62,"AF列に色付け")&gt;0,AF62=""),AND(COUNTIF(AN62:BE62,"AG列に色付け")&gt;0,OR(AG62="",AG62=0)),AND(COUNTIF(AN62:BE62,"AH列に色付け")&gt;0,AH62=""),AND(COUNTIF(AN62:BE62,"AI列に色付け")&gt;0,AI62=""),AND(COUNTIF(AN62:BE62,"AJ列に色付け")&gt;0,AJ62="")),"！記入が必要な欄（オレンジ色のセル）に空欄があります。空欄を埋めてください。",""))</f>
        <v/>
      </c>
      <c r="AM62" s="543"/>
      <c r="AN62" s="547" t="str">
        <f>IFERROR(VLOOKUP(K62,【参考】数式用!$A$2:$N$57,14,FALSE),"")</f>
        <v/>
      </c>
      <c r="AO62" s="547" t="str">
        <f>IF(AND(K62&lt;&gt;"",AN62="加算対象"),"N列に色付け","")</f>
        <v/>
      </c>
      <c r="AP62" s="546" t="str">
        <f>IF(AND(AC62&lt;&gt;0,AC62&lt;&gt;"",AN62="加算対象"),IF(AD62="○","入力済","未入力"),"")</f>
        <v/>
      </c>
      <c r="AQ62" s="546" t="str">
        <f>IF(AND(N62&lt;&gt;"",AE62="",AN62="加算対象"),"未入力","入力済")</f>
        <v>入力済</v>
      </c>
      <c r="AR62" s="547" t="str">
        <f>IF(AND(N62&lt;&gt;"",N62&lt;&gt;"処遇改善加算Ⅳ",AN62="加算対象"),"AF列に色付け","")</f>
        <v/>
      </c>
      <c r="AS62" s="546" t="str">
        <f>IF(AND(N62&lt;&gt;"",N62&lt;&gt;"処遇改善加算Ⅳ",AF62=""),"未入力","入力済")</f>
        <v>入力済</v>
      </c>
      <c r="AT62" s="546" t="str">
        <f>IF(OR(N62="処遇改善加算Ⅰ",N62="処遇改善加算Ⅱ"),"対象","")</f>
        <v/>
      </c>
      <c r="AU62" s="546" t="str">
        <f>IF(AND(AN62="加算対象",N62&lt;&gt;"処遇改善加算Ⅲ",N62&lt;&gt;"処遇改善加算Ⅳ",N62&lt;&gt;"",AT62&lt;&gt;"対象外"),1,"")</f>
        <v/>
      </c>
      <c r="AV62" s="547" t="str">
        <f>IF(AND(AU62=1,OR(AG62=0,AG62=""),AN62="加算対象"),"AH列に色付け","")</f>
        <v/>
      </c>
      <c r="AW62" s="547" t="str">
        <f>IF(AND($AU62=1,$AV62="AH列に色付け",OR($AG62="",$AH62="")),"未入力",IF(AND($AU62=1,$AV62="",$AG62=""),"未入力","入力済"))</f>
        <v>入力済</v>
      </c>
      <c r="AX62" s="546" t="str">
        <f>IFERROR(VLOOKUP(K62,【参考】数式用!$AR$3:$AS$49,2, FALSE), "")</f>
        <v/>
      </c>
      <c r="AY62" s="547" t="str">
        <f>IF(AND(AN62="加算対象",N62="処遇改善加算Ⅰ"),"AI列に色付け","")</f>
        <v/>
      </c>
      <c r="AZ62" s="547" t="str">
        <f>IF(AND(N62="処遇改善加算Ⅰ",AI62=""),"未入力","入力済")</f>
        <v>入力済</v>
      </c>
      <c r="BA62" s="546" t="str">
        <f>IFERROR(VLOOKUP(K62,【参考】数式用!$AX$3:$AY$56, 2, FALSE), "")</f>
        <v/>
      </c>
      <c r="BB62" s="547" t="str">
        <f>IF(COUNTIF(AE62:AH62,"*令和８年度特例要件を*")&gt;0,"AJ列に色付け","")</f>
        <v/>
      </c>
      <c r="BC62" s="647" t="str">
        <f>IF(AND(COUNTIF(AE62:AH62,"*令和８年度特例要件を*")&gt;0,AJ62=""),"未入力","入力済")</f>
        <v>入力済</v>
      </c>
      <c r="BD62" s="547" t="str">
        <f>IF(BB62="AJ列に色付け","入力必要","")</f>
        <v/>
      </c>
      <c r="BE62" s="547" t="str">
        <f>G62</f>
        <v/>
      </c>
      <c r="BF62" s="514"/>
      <c r="BG62" s="514"/>
      <c r="BH62" s="633" t="e">
        <f>VLOOKUP(K62,【参考】数式用!$A$2:$O$57,15,FALSE)</f>
        <v>#N/A</v>
      </c>
      <c r="BI62" s="514"/>
      <c r="BJ62" s="514"/>
      <c r="BK62" s="514"/>
      <c r="BL62" s="514"/>
      <c r="BM62" s="514"/>
      <c r="BN62" s="514"/>
      <c r="BO62" s="515"/>
    </row>
    <row ht="109.9" customHeight="1" r="63" spans="1:67" s="516" customForma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IF(Q63&gt;=1,(U63*12+W63)-(Q63*12+S63)+1,"")</f>
        <v/>
      </c>
      <c r="AA63" s="458" t="s">
        <v>275</v>
      </c>
      <c r="AB63" s="459" t="str">
        <f>IFERROR(ROUNDDOWN(ROUND(L63*O63,0)*M63,0)*Z63,"")</f>
        <v/>
      </c>
      <c r="AC63" s="460" t="str">
        <f>IFERROR(ROUNDDOWN(ROUNDDOWN(ROUND(L63*VLOOKUP(K63,【参考】数式用!$A$4:$F$57,MATCH("処遇改善加算Ⅳ",【参考】数式用!$C$3:$F$3,0)+2,0),0)*M63,0)*Z63*0.5,0), "")</f>
        <v/>
      </c>
      <c r="AD63" s="156"/>
      <c r="AE63" s="157"/>
      <c r="AF63" s="157"/>
      <c r="AG63" s="158"/>
      <c r="AH63" s="159"/>
      <c r="AI63" s="161"/>
      <c r="AJ63" s="161"/>
      <c r="AK63" s="541" t="str">
        <f>IF(AND(N63&lt;&gt;"",OR(U63&lt;&gt;8,W63&lt;&gt;5)),"！算定期間の終わりが令和８年５月になっていません。令和８年６月以降については別シートに記載してください。",IF(AND(AN63="加算対象外",N63&lt;&gt;""),"このサービスは、令和８年４月・５月は処遇改善加算の対象ではありません。記入しないでください。",""))</f>
        <v/>
      </c>
      <c r="AL63" s="542" t="str">
        <f>IF(OR(N63="",AN63="加算対象外"),"",IF(OR(AND(COUNTIF(AP63,"未入力")&gt;0,AD63=""),AND(COUNTIF(AQ63,"未入力")&gt;0,AE63=""),AND(COUNTIF(AN63:BE63,"AF列に色付け")&gt;0,AF63=""),AND(COUNTIF(AN63:BE63,"AG列に色付け")&gt;0,OR(AG63="",AG63=0)),AND(COUNTIF(AN63:BE63,"AH列に色付け")&gt;0,AH63=""),AND(COUNTIF(AN63:BE63,"AI列に色付け")&gt;0,AI63=""),AND(COUNTIF(AN63:BE63,"AJ列に色付け")&gt;0,AJ63="")),"！記入が必要な欄（オレンジ色のセル）に空欄があります。空欄を埋めてください。",""))</f>
        <v/>
      </c>
      <c r="AM63" s="543"/>
      <c r="AN63" s="547" t="str">
        <f>IFERROR(VLOOKUP(K63,【参考】数式用!$A$2:$N$57,14,FALSE),"")</f>
        <v/>
      </c>
      <c r="AO63" s="547" t="str">
        <f>IF(AND(K63&lt;&gt;"",AN63="加算対象"),"N列に色付け","")</f>
        <v/>
      </c>
      <c r="AP63" s="546" t="str">
        <f>IF(AND(AC63&lt;&gt;0,AC63&lt;&gt;"",AN63="加算対象"),IF(AD63="○","入力済","未入力"),"")</f>
        <v/>
      </c>
      <c r="AQ63" s="546" t="str">
        <f>IF(AND(N63&lt;&gt;"",AE63="",AN63="加算対象"),"未入力","入力済")</f>
        <v>入力済</v>
      </c>
      <c r="AR63" s="547" t="str">
        <f>IF(AND(N63&lt;&gt;"",N63&lt;&gt;"処遇改善加算Ⅳ",AN63="加算対象"),"AF列に色付け","")</f>
        <v/>
      </c>
      <c r="AS63" s="546" t="str">
        <f>IF(AND(N63&lt;&gt;"",N63&lt;&gt;"処遇改善加算Ⅳ",AF63=""),"未入力","入力済")</f>
        <v>入力済</v>
      </c>
      <c r="AT63" s="546" t="str">
        <f>IF(OR(N63="処遇改善加算Ⅰ",N63="処遇改善加算Ⅱ"),"対象","")</f>
        <v/>
      </c>
      <c r="AU63" s="546" t="str">
        <f>IF(AND(AN63="加算対象",N63&lt;&gt;"処遇改善加算Ⅲ",N63&lt;&gt;"処遇改善加算Ⅳ",N63&lt;&gt;"",AT63&lt;&gt;"対象外"),1,"")</f>
        <v/>
      </c>
      <c r="AV63" s="547" t="str">
        <f>IF(AND(AU63=1,OR(AG63=0,AG63=""),AN63="加算対象"),"AH列に色付け","")</f>
        <v/>
      </c>
      <c r="AW63" s="547" t="str">
        <f>IF(AND($AU63=1,$AV63="AH列に色付け",OR($AG63="",$AH63="")),"未入力",IF(AND($AU63=1,$AV63="",$AG63=""),"未入力","入力済"))</f>
        <v>入力済</v>
      </c>
      <c r="AX63" s="546" t="str">
        <f>IFERROR(VLOOKUP(K63,【参考】数式用!$AR$3:$AS$49,2, FALSE), "")</f>
        <v/>
      </c>
      <c r="AY63" s="547" t="str">
        <f>IF(AND(AN63="加算対象",N63="処遇改善加算Ⅰ"),"AI列に色付け","")</f>
        <v/>
      </c>
      <c r="AZ63" s="547" t="str">
        <f>IF(AND(N63="処遇改善加算Ⅰ",AI63=""),"未入力","入力済")</f>
        <v>入力済</v>
      </c>
      <c r="BA63" s="546" t="str">
        <f>IFERROR(VLOOKUP(K63,【参考】数式用!$AX$3:$AY$56, 2, FALSE), "")</f>
        <v/>
      </c>
      <c r="BB63" s="547" t="str">
        <f>IF(COUNTIF(AE63:AH63,"*令和８年度特例要件を*")&gt;0,"AJ列に色付け","")</f>
        <v/>
      </c>
      <c r="BC63" s="647" t="str">
        <f>IF(AND(COUNTIF(AE63:AH63,"*令和８年度特例要件を*")&gt;0,AJ63=""),"未入力","入力済")</f>
        <v>入力済</v>
      </c>
      <c r="BD63" s="547" t="str">
        <f>IF(BB63="AJ列に色付け","入力必要","")</f>
        <v/>
      </c>
      <c r="BE63" s="547" t="str">
        <f>G63</f>
        <v/>
      </c>
      <c r="BF63" s="514"/>
      <c r="BG63" s="514"/>
      <c r="BH63" s="633" t="e">
        <f>VLOOKUP(K63,【参考】数式用!$A$2:$O$57,15,FALSE)</f>
        <v>#N/A</v>
      </c>
      <c r="BI63" s="514"/>
      <c r="BJ63" s="514"/>
      <c r="BK63" s="514"/>
      <c r="BL63" s="514"/>
      <c r="BM63" s="514"/>
      <c r="BN63" s="514"/>
      <c r="BO63" s="515"/>
    </row>
    <row ht="109.9" customHeight="1" r="64" spans="1:67" s="516" customForma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IF(Q64&gt;=1,(U64*12+W64)-(Q64*12+S64)+1,"")</f>
        <v/>
      </c>
      <c r="AA64" s="458" t="s">
        <v>275</v>
      </c>
      <c r="AB64" s="459" t="str">
        <f>IFERROR(ROUNDDOWN(ROUND(L64*O64,0)*M64,0)*Z64,"")</f>
        <v/>
      </c>
      <c r="AC64" s="460" t="str">
        <f>IFERROR(ROUNDDOWN(ROUNDDOWN(ROUND(L64*VLOOKUP(K64,【参考】数式用!$A$4:$F$57,MATCH("処遇改善加算Ⅳ",【参考】数式用!$C$3:$F$3,0)+2,0),0)*M64,0)*Z64*0.5,0), "")</f>
        <v/>
      </c>
      <c r="AD64" s="156"/>
      <c r="AE64" s="157"/>
      <c r="AF64" s="157"/>
      <c r="AG64" s="158"/>
      <c r="AH64" s="159"/>
      <c r="AI64" s="161"/>
      <c r="AJ64" s="161"/>
      <c r="AK64" s="541" t="str">
        <f>IF(AND(N64&lt;&gt;"",OR(U64&lt;&gt;8,W64&lt;&gt;5)),"！算定期間の終わりが令和８年５月になっていません。令和８年６月以降については別シートに記載してください。",IF(AND(AN64="加算対象外",N64&lt;&gt;""),"このサービスは、令和８年４月・５月は処遇改善加算の対象ではありません。記入しないでください。",""))</f>
        <v/>
      </c>
      <c r="AL64" s="542" t="str">
        <f>IF(OR(N64="",AN64="加算対象外"),"",IF(OR(AND(COUNTIF(AP64,"未入力")&gt;0,AD64=""),AND(COUNTIF(AQ64,"未入力")&gt;0,AE64=""),AND(COUNTIF(AN64:BE64,"AF列に色付け")&gt;0,AF64=""),AND(COUNTIF(AN64:BE64,"AG列に色付け")&gt;0,OR(AG64="",AG64=0)),AND(COUNTIF(AN64:BE64,"AH列に色付け")&gt;0,AH64=""),AND(COUNTIF(AN64:BE64,"AI列に色付け")&gt;0,AI64=""),AND(COUNTIF(AN64:BE64,"AJ列に色付け")&gt;0,AJ64="")),"！記入が必要な欄（オレンジ色のセル）に空欄があります。空欄を埋めてください。",""))</f>
        <v/>
      </c>
      <c r="AM64" s="543"/>
      <c r="AN64" s="547" t="str">
        <f>IFERROR(VLOOKUP(K64,【参考】数式用!$A$2:$N$57,14,FALSE),"")</f>
        <v/>
      </c>
      <c r="AO64" s="547" t="str">
        <f>IF(AND(K64&lt;&gt;"",AN64="加算対象"),"N列に色付け","")</f>
        <v/>
      </c>
      <c r="AP64" s="546" t="str">
        <f>IF(AND(AC64&lt;&gt;0,AC64&lt;&gt;"",AN64="加算対象"),IF(AD64="○","入力済","未入力"),"")</f>
        <v/>
      </c>
      <c r="AQ64" s="546" t="str">
        <f>IF(AND(N64&lt;&gt;"",AE64="",AN64="加算対象"),"未入力","入力済")</f>
        <v>入力済</v>
      </c>
      <c r="AR64" s="547" t="str">
        <f>IF(AND(N64&lt;&gt;"",N64&lt;&gt;"処遇改善加算Ⅳ",AN64="加算対象"),"AF列に色付け","")</f>
        <v/>
      </c>
      <c r="AS64" s="546" t="str">
        <f>IF(AND(N64&lt;&gt;"",N64&lt;&gt;"処遇改善加算Ⅳ",AF64=""),"未入力","入力済")</f>
        <v>入力済</v>
      </c>
      <c r="AT64" s="546" t="str">
        <f>IF(OR(N64="処遇改善加算Ⅰ",N64="処遇改善加算Ⅱ"),"対象","")</f>
        <v/>
      </c>
      <c r="AU64" s="546" t="str">
        <f>IF(AND(AN64="加算対象",N64&lt;&gt;"処遇改善加算Ⅲ",N64&lt;&gt;"処遇改善加算Ⅳ",N64&lt;&gt;"",AT64&lt;&gt;"対象外"),1,"")</f>
        <v/>
      </c>
      <c r="AV64" s="547" t="str">
        <f>IF(AND(AU64=1,OR(AG64=0,AG64=""),AN64="加算対象"),"AH列に色付け","")</f>
        <v/>
      </c>
      <c r="AW64" s="547" t="str">
        <f>IF(AND($AU64=1,$AV64="AH列に色付け",OR($AG64="",$AH64="")),"未入力",IF(AND($AU64=1,$AV64="",$AG64=""),"未入力","入力済"))</f>
        <v>入力済</v>
      </c>
      <c r="AX64" s="546" t="str">
        <f>IFERROR(VLOOKUP(K64,【参考】数式用!$AR$3:$AS$49,2, FALSE), "")</f>
        <v/>
      </c>
      <c r="AY64" s="547" t="str">
        <f>IF(AND(AN64="加算対象",N64="処遇改善加算Ⅰ"),"AI列に色付け","")</f>
        <v/>
      </c>
      <c r="AZ64" s="547" t="str">
        <f>IF(AND(N64="処遇改善加算Ⅰ",AI64=""),"未入力","入力済")</f>
        <v>入力済</v>
      </c>
      <c r="BA64" s="546" t="str">
        <f>IFERROR(VLOOKUP(K64,【参考】数式用!$AX$3:$AY$56, 2, FALSE), "")</f>
        <v/>
      </c>
      <c r="BB64" s="547" t="str">
        <f>IF(COUNTIF(AE64:AH64,"*令和８年度特例要件を*")&gt;0,"AJ列に色付け","")</f>
        <v/>
      </c>
      <c r="BC64" s="647" t="str">
        <f>IF(AND(COUNTIF(AE64:AH64,"*令和８年度特例要件を*")&gt;0,AJ64=""),"未入力","入力済")</f>
        <v>入力済</v>
      </c>
      <c r="BD64" s="547" t="str">
        <f>IF(BB64="AJ列に色付け","入力必要","")</f>
        <v/>
      </c>
      <c r="BE64" s="547" t="str">
        <f>G64</f>
        <v/>
      </c>
      <c r="BF64" s="514"/>
      <c r="BG64" s="514"/>
      <c r="BH64" s="633" t="e">
        <f>VLOOKUP(K64,【参考】数式用!$A$2:$O$57,15,FALSE)</f>
        <v>#N/A</v>
      </c>
      <c r="BI64" s="514"/>
      <c r="BJ64" s="514"/>
      <c r="BK64" s="514"/>
      <c r="BL64" s="514"/>
      <c r="BM64" s="514"/>
      <c r="BN64" s="514"/>
      <c r="BO64" s="515"/>
    </row>
    <row ht="109.9" customHeight="1" r="65" spans="1:67" s="516" customForma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IF(Q65&gt;=1,(U65*12+W65)-(Q65*12+S65)+1,"")</f>
        <v/>
      </c>
      <c r="AA65" s="458" t="s">
        <v>275</v>
      </c>
      <c r="AB65" s="459" t="str">
        <f>IFERROR(ROUNDDOWN(ROUND(L65*O65,0)*M65,0)*Z65,"")</f>
        <v/>
      </c>
      <c r="AC65" s="460" t="str">
        <f>IFERROR(ROUNDDOWN(ROUNDDOWN(ROUND(L65*VLOOKUP(K65,【参考】数式用!$A$4:$F$57,MATCH("処遇改善加算Ⅳ",【参考】数式用!$C$3:$F$3,0)+2,0),0)*M65,0)*Z65*0.5,0), "")</f>
        <v/>
      </c>
      <c r="AD65" s="156"/>
      <c r="AE65" s="157"/>
      <c r="AF65" s="157"/>
      <c r="AG65" s="158"/>
      <c r="AH65" s="159"/>
      <c r="AI65" s="161"/>
      <c r="AJ65" s="161"/>
      <c r="AK65" s="541" t="str">
        <f>IF(AND(N65&lt;&gt;"",OR(U65&lt;&gt;8,W65&lt;&gt;5)),"！算定期間の終わりが令和８年５月になっていません。令和８年６月以降については別シートに記載してください。",IF(AND(AN65="加算対象外",N65&lt;&gt;""),"このサービスは、令和８年４月・５月は処遇改善加算の対象ではありません。記入しないでください。",""))</f>
        <v/>
      </c>
      <c r="AL65" s="542" t="str">
        <f>IF(OR(N65="",AN65="加算対象外"),"",IF(OR(AND(COUNTIF(AP65,"未入力")&gt;0,AD65=""),AND(COUNTIF(AQ65,"未入力")&gt;0,AE65=""),AND(COUNTIF(AN65:BE65,"AF列に色付け")&gt;0,AF65=""),AND(COUNTIF(AN65:BE65,"AG列に色付け")&gt;0,OR(AG65="",AG65=0)),AND(COUNTIF(AN65:BE65,"AH列に色付け")&gt;0,AH65=""),AND(COUNTIF(AN65:BE65,"AI列に色付け")&gt;0,AI65=""),AND(COUNTIF(AN65:BE65,"AJ列に色付け")&gt;0,AJ65="")),"！記入が必要な欄（オレンジ色のセル）に空欄があります。空欄を埋めてください。",""))</f>
        <v/>
      </c>
      <c r="AM65" s="543"/>
      <c r="AN65" s="547" t="str">
        <f>IFERROR(VLOOKUP(K65,【参考】数式用!$A$2:$N$57,14,FALSE),"")</f>
        <v/>
      </c>
      <c r="AO65" s="547" t="str">
        <f>IF(AND(K65&lt;&gt;"",AN65="加算対象"),"N列に色付け","")</f>
        <v/>
      </c>
      <c r="AP65" s="546" t="str">
        <f>IF(AND(AC65&lt;&gt;0,AC65&lt;&gt;"",AN65="加算対象"),IF(AD65="○","入力済","未入力"),"")</f>
        <v/>
      </c>
      <c r="AQ65" s="546" t="str">
        <f>IF(AND(N65&lt;&gt;"",AE65="",AN65="加算対象"),"未入力","入力済")</f>
        <v>入力済</v>
      </c>
      <c r="AR65" s="547" t="str">
        <f>IF(AND(N65&lt;&gt;"",N65&lt;&gt;"処遇改善加算Ⅳ",AN65="加算対象"),"AF列に色付け","")</f>
        <v/>
      </c>
      <c r="AS65" s="546" t="str">
        <f>IF(AND(N65&lt;&gt;"",N65&lt;&gt;"処遇改善加算Ⅳ",AF65=""),"未入力","入力済")</f>
        <v>入力済</v>
      </c>
      <c r="AT65" s="546" t="str">
        <f>IF(OR(N65="処遇改善加算Ⅰ",N65="処遇改善加算Ⅱ"),"対象","")</f>
        <v/>
      </c>
      <c r="AU65" s="546" t="str">
        <f>IF(AND(AN65="加算対象",N65&lt;&gt;"処遇改善加算Ⅲ",N65&lt;&gt;"処遇改善加算Ⅳ",N65&lt;&gt;"",AT65&lt;&gt;"対象外"),1,"")</f>
        <v/>
      </c>
      <c r="AV65" s="547" t="str">
        <f>IF(AND(AU65=1,OR(AG65=0,AG65=""),AN65="加算対象"),"AH列に色付け","")</f>
        <v/>
      </c>
      <c r="AW65" s="547" t="str">
        <f>IF(AND($AU65=1,$AV65="AH列に色付け",OR($AG65="",$AH65="")),"未入力",IF(AND($AU65=1,$AV65="",$AG65=""),"未入力","入力済"))</f>
        <v>入力済</v>
      </c>
      <c r="AX65" s="546" t="str">
        <f>IFERROR(VLOOKUP(K65,【参考】数式用!$AR$3:$AS$49,2, FALSE), "")</f>
        <v/>
      </c>
      <c r="AY65" s="547" t="str">
        <f>IF(AND(AN65="加算対象",N65="処遇改善加算Ⅰ"),"AI列に色付け","")</f>
        <v/>
      </c>
      <c r="AZ65" s="547" t="str">
        <f>IF(AND(N65="処遇改善加算Ⅰ",AI65=""),"未入力","入力済")</f>
        <v>入力済</v>
      </c>
      <c r="BA65" s="546" t="str">
        <f>IFERROR(VLOOKUP(K65,【参考】数式用!$AX$3:$AY$56, 2, FALSE), "")</f>
        <v/>
      </c>
      <c r="BB65" s="547" t="str">
        <f>IF(COUNTIF(AE65:AH65,"*令和８年度特例要件を*")&gt;0,"AJ列に色付け","")</f>
        <v/>
      </c>
      <c r="BC65" s="647" t="str">
        <f>IF(AND(COUNTIF(AE65:AH65,"*令和８年度特例要件を*")&gt;0,AJ65=""),"未入力","入力済")</f>
        <v>入力済</v>
      </c>
      <c r="BD65" s="547" t="str">
        <f>IF(BB65="AJ列に色付け","入力必要","")</f>
        <v/>
      </c>
      <c r="BE65" s="547" t="str">
        <f>G65</f>
        <v/>
      </c>
      <c r="BF65" s="514"/>
      <c r="BG65" s="514"/>
      <c r="BH65" s="633" t="e">
        <f>VLOOKUP(K65,【参考】数式用!$A$2:$O$57,15,FALSE)</f>
        <v>#N/A</v>
      </c>
      <c r="BI65" s="514"/>
      <c r="BJ65" s="514"/>
      <c r="BK65" s="514"/>
      <c r="BL65" s="514"/>
      <c r="BM65" s="514"/>
      <c r="BN65" s="514"/>
      <c r="BO65" s="515"/>
    </row>
    <row ht="109.9" customHeight="1" r="66" spans="1:67" s="516" customForma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IF(Q66&gt;=1,(U66*12+W66)-(Q66*12+S66)+1,"")</f>
        <v/>
      </c>
      <c r="AA66" s="458" t="s">
        <v>275</v>
      </c>
      <c r="AB66" s="459" t="str">
        <f>IFERROR(ROUNDDOWN(ROUND(L66*O66,0)*M66,0)*Z66,"")</f>
        <v/>
      </c>
      <c r="AC66" s="460" t="str">
        <f>IFERROR(ROUNDDOWN(ROUNDDOWN(ROUND(L66*VLOOKUP(K66,【参考】数式用!$A$4:$F$57,MATCH("処遇改善加算Ⅳ",【参考】数式用!$C$3:$F$3,0)+2,0),0)*M66,0)*Z66*0.5,0), "")</f>
        <v/>
      </c>
      <c r="AD66" s="156"/>
      <c r="AE66" s="157"/>
      <c r="AF66" s="157"/>
      <c r="AG66" s="158"/>
      <c r="AH66" s="159"/>
      <c r="AI66" s="161"/>
      <c r="AJ66" s="161"/>
      <c r="AK66" s="541" t="str">
        <f>IF(AND(N66&lt;&gt;"",OR(U66&lt;&gt;8,W66&lt;&gt;5)),"！算定期間の終わりが令和８年５月になっていません。令和８年６月以降については別シートに記載してください。",IF(AND(AN66="加算対象外",N66&lt;&gt;""),"このサービスは、令和８年４月・５月は処遇改善加算の対象ではありません。記入しないでください。",""))</f>
        <v/>
      </c>
      <c r="AL66" s="542" t="str">
        <f>IF(OR(N66="",AN66="加算対象外"),"",IF(OR(AND(COUNTIF(AP66,"未入力")&gt;0,AD66=""),AND(COUNTIF(AQ66,"未入力")&gt;0,AE66=""),AND(COUNTIF(AN66:BE66,"AF列に色付け")&gt;0,AF66=""),AND(COUNTIF(AN66:BE66,"AG列に色付け")&gt;0,OR(AG66="",AG66=0)),AND(COUNTIF(AN66:BE66,"AH列に色付け")&gt;0,AH66=""),AND(COUNTIF(AN66:BE66,"AI列に色付け")&gt;0,AI66=""),AND(COUNTIF(AN66:BE66,"AJ列に色付け")&gt;0,AJ66="")),"！記入が必要な欄（オレンジ色のセル）に空欄があります。空欄を埋めてください。",""))</f>
        <v/>
      </c>
      <c r="AM66" s="543"/>
      <c r="AN66" s="547" t="str">
        <f>IFERROR(VLOOKUP(K66,【参考】数式用!$A$2:$N$57,14,FALSE),"")</f>
        <v/>
      </c>
      <c r="AO66" s="547" t="str">
        <f>IF(AND(K66&lt;&gt;"",AN66="加算対象"),"N列に色付け","")</f>
        <v/>
      </c>
      <c r="AP66" s="546" t="str">
        <f>IF(AND(AC66&lt;&gt;0,AC66&lt;&gt;"",AN66="加算対象"),IF(AD66="○","入力済","未入力"),"")</f>
        <v/>
      </c>
      <c r="AQ66" s="546" t="str">
        <f>IF(AND(N66&lt;&gt;"",AE66="",AN66="加算対象"),"未入力","入力済")</f>
        <v>入力済</v>
      </c>
      <c r="AR66" s="547" t="str">
        <f>IF(AND(N66&lt;&gt;"",N66&lt;&gt;"処遇改善加算Ⅳ",AN66="加算対象"),"AF列に色付け","")</f>
        <v/>
      </c>
      <c r="AS66" s="546" t="str">
        <f>IF(AND(N66&lt;&gt;"",N66&lt;&gt;"処遇改善加算Ⅳ",AF66=""),"未入力","入力済")</f>
        <v>入力済</v>
      </c>
      <c r="AT66" s="546" t="str">
        <f>IF(OR(N66="処遇改善加算Ⅰ",N66="処遇改善加算Ⅱ"),"対象","")</f>
        <v/>
      </c>
      <c r="AU66" s="546" t="str">
        <f>IF(AND(AN66="加算対象",N66&lt;&gt;"処遇改善加算Ⅲ",N66&lt;&gt;"処遇改善加算Ⅳ",N66&lt;&gt;"",AT66&lt;&gt;"対象外"),1,"")</f>
        <v/>
      </c>
      <c r="AV66" s="547" t="str">
        <f>IF(AND(AU66=1,OR(AG66=0,AG66=""),AN66="加算対象"),"AH列に色付け","")</f>
        <v/>
      </c>
      <c r="AW66" s="547" t="str">
        <f>IF(AND($AU66=1,$AV66="AH列に色付け",OR($AG66="",$AH66="")),"未入力",IF(AND($AU66=1,$AV66="",$AG66=""),"未入力","入力済"))</f>
        <v>入力済</v>
      </c>
      <c r="AX66" s="546" t="str">
        <f>IFERROR(VLOOKUP(K66,【参考】数式用!$AR$3:$AS$49,2, FALSE), "")</f>
        <v/>
      </c>
      <c r="AY66" s="547" t="str">
        <f>IF(AND(AN66="加算対象",N66="処遇改善加算Ⅰ"),"AI列に色付け","")</f>
        <v/>
      </c>
      <c r="AZ66" s="547" t="str">
        <f>IF(AND(N66="処遇改善加算Ⅰ",AI66=""),"未入力","入力済")</f>
        <v>入力済</v>
      </c>
      <c r="BA66" s="546" t="str">
        <f>IFERROR(VLOOKUP(K66,【参考】数式用!$AX$3:$AY$56, 2, FALSE), "")</f>
        <v/>
      </c>
      <c r="BB66" s="547" t="str">
        <f>IF(COUNTIF(AE66:AH66,"*令和８年度特例要件を*")&gt;0,"AJ列に色付け","")</f>
        <v/>
      </c>
      <c r="BC66" s="647" t="str">
        <f>IF(AND(COUNTIF(AE66:AH66,"*令和８年度特例要件を*")&gt;0,AJ66=""),"未入力","入力済")</f>
        <v>入力済</v>
      </c>
      <c r="BD66" s="547" t="str">
        <f>IF(BB66="AJ列に色付け","入力必要","")</f>
        <v/>
      </c>
      <c r="BE66" s="547" t="str">
        <f>G66</f>
        <v/>
      </c>
      <c r="BF66" s="514"/>
      <c r="BG66" s="514"/>
      <c r="BH66" s="633" t="e">
        <f>VLOOKUP(K66,【参考】数式用!$A$2:$O$57,15,FALSE)</f>
        <v>#N/A</v>
      </c>
      <c r="BI66" s="514"/>
      <c r="BJ66" s="514"/>
      <c r="BK66" s="514"/>
      <c r="BL66" s="514"/>
      <c r="BM66" s="514"/>
      <c r="BN66" s="514"/>
      <c r="BO66" s="515"/>
    </row>
    <row ht="109.9" customHeight="1" r="67" spans="1:67" s="516" customForma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IF(Q67&gt;=1,(U67*12+W67)-(Q67*12+S67)+1,"")</f>
        <v/>
      </c>
      <c r="AA67" s="458" t="s">
        <v>275</v>
      </c>
      <c r="AB67" s="459" t="str">
        <f>IFERROR(ROUNDDOWN(ROUND(L67*O67,0)*M67,0)*Z67,"")</f>
        <v/>
      </c>
      <c r="AC67" s="460" t="str">
        <f>IFERROR(ROUNDDOWN(ROUNDDOWN(ROUND(L67*VLOOKUP(K67,【参考】数式用!$A$4:$F$57,MATCH("処遇改善加算Ⅳ",【参考】数式用!$C$3:$F$3,0)+2,0),0)*M67,0)*Z67*0.5,0), "")</f>
        <v/>
      </c>
      <c r="AD67" s="156"/>
      <c r="AE67" s="157"/>
      <c r="AF67" s="157"/>
      <c r="AG67" s="158"/>
      <c r="AH67" s="159"/>
      <c r="AI67" s="161"/>
      <c r="AJ67" s="161"/>
      <c r="AK67" s="541" t="str">
        <f>IF(AND(N67&lt;&gt;"",OR(U67&lt;&gt;8,W67&lt;&gt;5)),"！算定期間の終わりが令和８年５月になっていません。令和８年６月以降については別シートに記載してください。",IF(AND(AN67="加算対象外",N67&lt;&gt;""),"このサービスは、令和８年４月・５月は処遇改善加算の対象ではありません。記入しないでください。",""))</f>
        <v/>
      </c>
      <c r="AL67" s="542" t="str">
        <f>IF(OR(N67="",AN67="加算対象外"),"",IF(OR(AND(COUNTIF(AP67,"未入力")&gt;0,AD67=""),AND(COUNTIF(AQ67,"未入力")&gt;0,AE67=""),AND(COUNTIF(AN67:BE67,"AF列に色付け")&gt;0,AF67=""),AND(COUNTIF(AN67:BE67,"AG列に色付け")&gt;0,OR(AG67="",AG67=0)),AND(COUNTIF(AN67:BE67,"AH列に色付け")&gt;0,AH67=""),AND(COUNTIF(AN67:BE67,"AI列に色付け")&gt;0,AI67=""),AND(COUNTIF(AN67:BE67,"AJ列に色付け")&gt;0,AJ67="")),"！記入が必要な欄（オレンジ色のセル）に空欄があります。空欄を埋めてください。",""))</f>
        <v/>
      </c>
      <c r="AM67" s="543"/>
      <c r="AN67" s="547" t="str">
        <f>IFERROR(VLOOKUP(K67,【参考】数式用!$A$2:$N$57,14,FALSE),"")</f>
        <v/>
      </c>
      <c r="AO67" s="547" t="str">
        <f>IF(AND(K67&lt;&gt;"",AN67="加算対象"),"N列に色付け","")</f>
        <v/>
      </c>
      <c r="AP67" s="546" t="str">
        <f>IF(AND(AC67&lt;&gt;0,AC67&lt;&gt;"",AN67="加算対象"),IF(AD67="○","入力済","未入力"),"")</f>
        <v/>
      </c>
      <c r="AQ67" s="546" t="str">
        <f>IF(AND(N67&lt;&gt;"",AE67="",AN67="加算対象"),"未入力","入力済")</f>
        <v>入力済</v>
      </c>
      <c r="AR67" s="547" t="str">
        <f>IF(AND(N67&lt;&gt;"",N67&lt;&gt;"処遇改善加算Ⅳ",AN67="加算対象"),"AF列に色付け","")</f>
        <v/>
      </c>
      <c r="AS67" s="546" t="str">
        <f>IF(AND(N67&lt;&gt;"",N67&lt;&gt;"処遇改善加算Ⅳ",AF67=""),"未入力","入力済")</f>
        <v>入力済</v>
      </c>
      <c r="AT67" s="546" t="str">
        <f>IF(OR(N67="処遇改善加算Ⅰ",N67="処遇改善加算Ⅱ"),"対象","")</f>
        <v/>
      </c>
      <c r="AU67" s="546" t="str">
        <f>IF(AND(AN67="加算対象",N67&lt;&gt;"処遇改善加算Ⅲ",N67&lt;&gt;"処遇改善加算Ⅳ",N67&lt;&gt;"",AT67&lt;&gt;"対象外"),1,"")</f>
        <v/>
      </c>
      <c r="AV67" s="547" t="str">
        <f>IF(AND(AU67=1,OR(AG67=0,AG67=""),AN67="加算対象"),"AH列に色付け","")</f>
        <v/>
      </c>
      <c r="AW67" s="547" t="str">
        <f>IF(AND($AU67=1,$AV67="AH列に色付け",OR($AG67="",$AH67="")),"未入力",IF(AND($AU67=1,$AV67="",$AG67=""),"未入力","入力済"))</f>
        <v>入力済</v>
      </c>
      <c r="AX67" s="546" t="str">
        <f>IFERROR(VLOOKUP(K67,【参考】数式用!$AR$3:$AS$49,2, FALSE), "")</f>
        <v/>
      </c>
      <c r="AY67" s="547" t="str">
        <f>IF(AND(AN67="加算対象",N67="処遇改善加算Ⅰ"),"AI列に色付け","")</f>
        <v/>
      </c>
      <c r="AZ67" s="547" t="str">
        <f>IF(AND(N67="処遇改善加算Ⅰ",AI67=""),"未入力","入力済")</f>
        <v>入力済</v>
      </c>
      <c r="BA67" s="546" t="str">
        <f>IFERROR(VLOOKUP(K67,【参考】数式用!$AX$3:$AY$56, 2, FALSE), "")</f>
        <v/>
      </c>
      <c r="BB67" s="547" t="str">
        <f>IF(COUNTIF(AE67:AH67,"*令和８年度特例要件を*")&gt;0,"AJ列に色付け","")</f>
        <v/>
      </c>
      <c r="BC67" s="647" t="str">
        <f>IF(AND(COUNTIF(AE67:AH67,"*令和８年度特例要件を*")&gt;0,AJ67=""),"未入力","入力済")</f>
        <v>入力済</v>
      </c>
      <c r="BD67" s="547" t="str">
        <f>IF(BB67="AJ列に色付け","入力必要","")</f>
        <v/>
      </c>
      <c r="BE67" s="547" t="str">
        <f>G67</f>
        <v/>
      </c>
      <c r="BF67" s="514"/>
      <c r="BG67" s="514"/>
      <c r="BH67" s="633" t="e">
        <f>VLOOKUP(K67,【参考】数式用!$A$2:$O$57,15,FALSE)</f>
        <v>#N/A</v>
      </c>
      <c r="BI67" s="514"/>
      <c r="BJ67" s="514"/>
      <c r="BK67" s="514"/>
      <c r="BL67" s="514"/>
      <c r="BM67" s="514"/>
      <c r="BN67" s="514"/>
      <c r="BO67" s="515"/>
    </row>
    <row ht="109.9" customHeight="1" r="68" spans="1:67" s="516" customForma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IF(Q68&gt;=1,(U68*12+W68)-(Q68*12+S68)+1,"")</f>
        <v/>
      </c>
      <c r="AA68" s="458" t="s">
        <v>275</v>
      </c>
      <c r="AB68" s="459" t="str">
        <f>IFERROR(ROUNDDOWN(ROUND(L68*O68,0)*M68,0)*Z68,"")</f>
        <v/>
      </c>
      <c r="AC68" s="460" t="str">
        <f>IFERROR(ROUNDDOWN(ROUNDDOWN(ROUND(L68*VLOOKUP(K68,【参考】数式用!$A$4:$F$57,MATCH("処遇改善加算Ⅳ",【参考】数式用!$C$3:$F$3,0)+2,0),0)*M68,0)*Z68*0.5,0), "")</f>
        <v/>
      </c>
      <c r="AD68" s="156"/>
      <c r="AE68" s="157"/>
      <c r="AF68" s="157"/>
      <c r="AG68" s="158"/>
      <c r="AH68" s="159"/>
      <c r="AI68" s="161"/>
      <c r="AJ68" s="161"/>
      <c r="AK68" s="541" t="str">
        <f>IF(AND(N68&lt;&gt;"",OR(U68&lt;&gt;8,W68&lt;&gt;5)),"！算定期間の終わりが令和８年５月になっていません。令和８年６月以降については別シートに記載してください。",IF(AND(AN68="加算対象外",N68&lt;&gt;""),"このサービスは、令和８年４月・５月は処遇改善加算の対象ではありません。記入しないでください。",""))</f>
        <v/>
      </c>
      <c r="AL68" s="542" t="str">
        <f>IF(OR(N68="",AN68="加算対象外"),"",IF(OR(AND(COUNTIF(AP68,"未入力")&gt;0,AD68=""),AND(COUNTIF(AQ68,"未入力")&gt;0,AE68=""),AND(COUNTIF(AN68:BE68,"AF列に色付け")&gt;0,AF68=""),AND(COUNTIF(AN68:BE68,"AG列に色付け")&gt;0,OR(AG68="",AG68=0)),AND(COUNTIF(AN68:BE68,"AH列に色付け")&gt;0,AH68=""),AND(COUNTIF(AN68:BE68,"AI列に色付け")&gt;0,AI68=""),AND(COUNTIF(AN68:BE68,"AJ列に色付け")&gt;0,AJ68="")),"！記入が必要な欄（オレンジ色のセル）に空欄があります。空欄を埋めてください。",""))</f>
        <v/>
      </c>
      <c r="AM68" s="543"/>
      <c r="AN68" s="547" t="str">
        <f>IFERROR(VLOOKUP(K68,【参考】数式用!$A$2:$N$57,14,FALSE),"")</f>
        <v/>
      </c>
      <c r="AO68" s="547" t="str">
        <f>IF(AND(K68&lt;&gt;"",AN68="加算対象"),"N列に色付け","")</f>
        <v/>
      </c>
      <c r="AP68" s="546" t="str">
        <f>IF(AND(AC68&lt;&gt;0,AC68&lt;&gt;"",AN68="加算対象"),IF(AD68="○","入力済","未入力"),"")</f>
        <v/>
      </c>
      <c r="AQ68" s="546" t="str">
        <f>IF(AND(N68&lt;&gt;"",AE68="",AN68="加算対象"),"未入力","入力済")</f>
        <v>入力済</v>
      </c>
      <c r="AR68" s="547" t="str">
        <f>IF(AND(N68&lt;&gt;"",N68&lt;&gt;"処遇改善加算Ⅳ",AN68="加算対象"),"AF列に色付け","")</f>
        <v/>
      </c>
      <c r="AS68" s="546" t="str">
        <f>IF(AND(N68&lt;&gt;"",N68&lt;&gt;"処遇改善加算Ⅳ",AF68=""),"未入力","入力済")</f>
        <v>入力済</v>
      </c>
      <c r="AT68" s="546" t="str">
        <f>IF(OR(N68="処遇改善加算Ⅰ",N68="処遇改善加算Ⅱ"),"対象","")</f>
        <v/>
      </c>
      <c r="AU68" s="546" t="str">
        <f>IF(AND(AN68="加算対象",N68&lt;&gt;"処遇改善加算Ⅲ",N68&lt;&gt;"処遇改善加算Ⅳ",N68&lt;&gt;"",AT68&lt;&gt;"対象外"),1,"")</f>
        <v/>
      </c>
      <c r="AV68" s="547" t="str">
        <f>IF(AND(AU68=1,OR(AG68=0,AG68=""),AN68="加算対象"),"AH列に色付け","")</f>
        <v/>
      </c>
      <c r="AW68" s="547" t="str">
        <f>IF(AND($AU68=1,$AV68="AH列に色付け",OR($AG68="",$AH68="")),"未入力",IF(AND($AU68=1,$AV68="",$AG68=""),"未入力","入力済"))</f>
        <v>入力済</v>
      </c>
      <c r="AX68" s="546" t="str">
        <f>IFERROR(VLOOKUP(K68,【参考】数式用!$AR$3:$AS$49,2, FALSE), "")</f>
        <v/>
      </c>
      <c r="AY68" s="547" t="str">
        <f>IF(AND(AN68="加算対象",N68="処遇改善加算Ⅰ"),"AI列に色付け","")</f>
        <v/>
      </c>
      <c r="AZ68" s="547" t="str">
        <f>IF(AND(N68="処遇改善加算Ⅰ",AI68=""),"未入力","入力済")</f>
        <v>入力済</v>
      </c>
      <c r="BA68" s="546" t="str">
        <f>IFERROR(VLOOKUP(K68,【参考】数式用!$AX$3:$AY$56, 2, FALSE), "")</f>
        <v/>
      </c>
      <c r="BB68" s="547" t="str">
        <f>IF(COUNTIF(AE68:AH68,"*令和８年度特例要件を*")&gt;0,"AJ列に色付け","")</f>
        <v/>
      </c>
      <c r="BC68" s="647" t="str">
        <f>IF(AND(COUNTIF(AE68:AH68,"*令和８年度特例要件を*")&gt;0,AJ68=""),"未入力","入力済")</f>
        <v>入力済</v>
      </c>
      <c r="BD68" s="547" t="str">
        <f>IF(BB68="AJ列に色付け","入力必要","")</f>
        <v/>
      </c>
      <c r="BE68" s="547" t="str">
        <f>G68</f>
        <v/>
      </c>
      <c r="BF68" s="514"/>
      <c r="BG68" s="514"/>
      <c r="BH68" s="633" t="e">
        <f>VLOOKUP(K68,【参考】数式用!$A$2:$O$57,15,FALSE)</f>
        <v>#N/A</v>
      </c>
      <c r="BI68" s="514"/>
      <c r="BJ68" s="514"/>
      <c r="BK68" s="514"/>
      <c r="BL68" s="514"/>
      <c r="BM68" s="514"/>
      <c r="BN68" s="514"/>
      <c r="BO68" s="515"/>
    </row>
    <row ht="109.9" customHeight="1" r="69" spans="1:67" s="516" customForma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IF(Q69&gt;=1,(U69*12+W69)-(Q69*12+S69)+1,"")</f>
        <v/>
      </c>
      <c r="AA69" s="458" t="s">
        <v>275</v>
      </c>
      <c r="AB69" s="459" t="str">
        <f>IFERROR(ROUNDDOWN(ROUND(L69*O69,0)*M69,0)*Z69,"")</f>
        <v/>
      </c>
      <c r="AC69" s="460" t="str">
        <f>IFERROR(ROUNDDOWN(ROUNDDOWN(ROUND(L69*VLOOKUP(K69,【参考】数式用!$A$4:$F$57,MATCH("処遇改善加算Ⅳ",【参考】数式用!$C$3:$F$3,0)+2,0),0)*M69,0)*Z69*0.5,0), "")</f>
        <v/>
      </c>
      <c r="AD69" s="156"/>
      <c r="AE69" s="157"/>
      <c r="AF69" s="157"/>
      <c r="AG69" s="158"/>
      <c r="AH69" s="159"/>
      <c r="AI69" s="161"/>
      <c r="AJ69" s="161"/>
      <c r="AK69" s="541" t="str">
        <f>IF(AND(N69&lt;&gt;"",OR(U69&lt;&gt;8,W69&lt;&gt;5)),"！算定期間の終わりが令和８年５月になっていません。令和８年６月以降については別シートに記載してください。",IF(AND(AN69="加算対象外",N69&lt;&gt;""),"このサービスは、令和８年４月・５月は処遇改善加算の対象ではありません。記入しないでください。",""))</f>
        <v/>
      </c>
      <c r="AL69" s="542" t="str">
        <f>IF(OR(N69="",AN69="加算対象外"),"",IF(OR(AND(COUNTIF(AP69,"未入力")&gt;0,AD69=""),AND(COUNTIF(AQ69,"未入力")&gt;0,AE69=""),AND(COUNTIF(AN69:BE69,"AF列に色付け")&gt;0,AF69=""),AND(COUNTIF(AN69:BE69,"AG列に色付け")&gt;0,OR(AG69="",AG69=0)),AND(COUNTIF(AN69:BE69,"AH列に色付け")&gt;0,AH69=""),AND(COUNTIF(AN69:BE69,"AI列に色付け")&gt;0,AI69=""),AND(COUNTIF(AN69:BE69,"AJ列に色付け")&gt;0,AJ69="")),"！記入が必要な欄（オレンジ色のセル）に空欄があります。空欄を埋めてください。",""))</f>
        <v/>
      </c>
      <c r="AM69" s="543"/>
      <c r="AN69" s="547" t="str">
        <f>IFERROR(VLOOKUP(K69,【参考】数式用!$A$2:$N$57,14,FALSE),"")</f>
        <v/>
      </c>
      <c r="AO69" s="547" t="str">
        <f>IF(AND(K69&lt;&gt;"",AN69="加算対象"),"N列に色付け","")</f>
        <v/>
      </c>
      <c r="AP69" s="546" t="str">
        <f>IF(AND(AC69&lt;&gt;0,AC69&lt;&gt;"",AN69="加算対象"),IF(AD69="○","入力済","未入力"),"")</f>
        <v/>
      </c>
      <c r="AQ69" s="546" t="str">
        <f>IF(AND(N69&lt;&gt;"",AE69="",AN69="加算対象"),"未入力","入力済")</f>
        <v>入力済</v>
      </c>
      <c r="AR69" s="547" t="str">
        <f>IF(AND(N69&lt;&gt;"",N69&lt;&gt;"処遇改善加算Ⅳ",AN69="加算対象"),"AF列に色付け","")</f>
        <v/>
      </c>
      <c r="AS69" s="546" t="str">
        <f>IF(AND(N69&lt;&gt;"",N69&lt;&gt;"処遇改善加算Ⅳ",AF69=""),"未入力","入力済")</f>
        <v>入力済</v>
      </c>
      <c r="AT69" s="546" t="str">
        <f>IF(OR(N69="処遇改善加算Ⅰ",N69="処遇改善加算Ⅱ"),"対象","")</f>
        <v/>
      </c>
      <c r="AU69" s="546" t="str">
        <f>IF(AND(AN69="加算対象",N69&lt;&gt;"処遇改善加算Ⅲ",N69&lt;&gt;"処遇改善加算Ⅳ",N69&lt;&gt;"",AT69&lt;&gt;"対象外"),1,"")</f>
        <v/>
      </c>
      <c r="AV69" s="547" t="str">
        <f>IF(AND(AU69=1,OR(AG69=0,AG69=""),AN69="加算対象"),"AH列に色付け","")</f>
        <v/>
      </c>
      <c r="AW69" s="547" t="str">
        <f>IF(AND($AU69=1,$AV69="AH列に色付け",OR($AG69="",$AH69="")),"未入力",IF(AND($AU69=1,$AV69="",$AG69=""),"未入力","入力済"))</f>
        <v>入力済</v>
      </c>
      <c r="AX69" s="546" t="str">
        <f>IFERROR(VLOOKUP(K69,【参考】数式用!$AR$3:$AS$49,2, FALSE), "")</f>
        <v/>
      </c>
      <c r="AY69" s="547" t="str">
        <f>IF(AND(AN69="加算対象",N69="処遇改善加算Ⅰ"),"AI列に色付け","")</f>
        <v/>
      </c>
      <c r="AZ69" s="547" t="str">
        <f>IF(AND(N69="処遇改善加算Ⅰ",AI69=""),"未入力","入力済")</f>
        <v>入力済</v>
      </c>
      <c r="BA69" s="546" t="str">
        <f>IFERROR(VLOOKUP(K69,【参考】数式用!$AX$3:$AY$56, 2, FALSE), "")</f>
        <v/>
      </c>
      <c r="BB69" s="547" t="str">
        <f>IF(COUNTIF(AE69:AH69,"*令和８年度特例要件を*")&gt;0,"AJ列に色付け","")</f>
        <v/>
      </c>
      <c r="BC69" s="647" t="str">
        <f>IF(AND(COUNTIF(AE69:AH69,"*令和８年度特例要件を*")&gt;0,AJ69=""),"未入力","入力済")</f>
        <v>入力済</v>
      </c>
      <c r="BD69" s="547" t="str">
        <f>IF(BB69="AJ列に色付け","入力必要","")</f>
        <v/>
      </c>
      <c r="BE69" s="547" t="str">
        <f>G69</f>
        <v/>
      </c>
      <c r="BF69" s="514"/>
      <c r="BG69" s="514"/>
      <c r="BH69" s="633" t="e">
        <f>VLOOKUP(K69,【参考】数式用!$A$2:$O$57,15,FALSE)</f>
        <v>#N/A</v>
      </c>
      <c r="BI69" s="514"/>
      <c r="BJ69" s="514"/>
      <c r="BK69" s="514"/>
      <c r="BL69" s="514"/>
      <c r="BM69" s="514"/>
      <c r="BN69" s="514"/>
      <c r="BO69" s="515"/>
    </row>
    <row ht="109.9" customHeight="1" r="70" spans="1:67" s="516" customForma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IF(Q70&gt;=1,(U70*12+W70)-(Q70*12+S70)+1,"")</f>
        <v/>
      </c>
      <c r="AA70" s="458" t="s">
        <v>275</v>
      </c>
      <c r="AB70" s="459" t="str">
        <f>IFERROR(ROUNDDOWN(ROUND(L70*O70,0)*M70,0)*Z70,"")</f>
        <v/>
      </c>
      <c r="AC70" s="460" t="str">
        <f>IFERROR(ROUNDDOWN(ROUNDDOWN(ROUND(L70*VLOOKUP(K70,【参考】数式用!$A$4:$F$57,MATCH("処遇改善加算Ⅳ",【参考】数式用!$C$3:$F$3,0)+2,0),0)*M70,0)*Z70*0.5,0), "")</f>
        <v/>
      </c>
      <c r="AD70" s="156"/>
      <c r="AE70" s="157"/>
      <c r="AF70" s="157"/>
      <c r="AG70" s="158"/>
      <c r="AH70" s="159"/>
      <c r="AI70" s="161"/>
      <c r="AJ70" s="161"/>
      <c r="AK70" s="541" t="str">
        <f>IF(AND(N70&lt;&gt;"",OR(U70&lt;&gt;8,W70&lt;&gt;5)),"！算定期間の終わりが令和８年５月になっていません。令和８年６月以降については別シートに記載してください。",IF(AND(AN70="加算対象外",N70&lt;&gt;""),"このサービスは、令和８年４月・５月は処遇改善加算の対象ではありません。記入しないでください。",""))</f>
        <v/>
      </c>
      <c r="AL70" s="542" t="str">
        <f>IF(OR(N70="",AN70="加算対象外"),"",IF(OR(AND(COUNTIF(AP70,"未入力")&gt;0,AD70=""),AND(COUNTIF(AQ70,"未入力")&gt;0,AE70=""),AND(COUNTIF(AN70:BE70,"AF列に色付け")&gt;0,AF70=""),AND(COUNTIF(AN70:BE70,"AG列に色付け")&gt;0,OR(AG70="",AG70=0)),AND(COUNTIF(AN70:BE70,"AH列に色付け")&gt;0,AH70=""),AND(COUNTIF(AN70:BE70,"AI列に色付け")&gt;0,AI70=""),AND(COUNTIF(AN70:BE70,"AJ列に色付け")&gt;0,AJ70="")),"！記入が必要な欄（オレンジ色のセル）に空欄があります。空欄を埋めてください。",""))</f>
        <v/>
      </c>
      <c r="AM70" s="543"/>
      <c r="AN70" s="547" t="str">
        <f>IFERROR(VLOOKUP(K70,【参考】数式用!$A$2:$N$57,14,FALSE),"")</f>
        <v/>
      </c>
      <c r="AO70" s="547" t="str">
        <f>IF(AND(K70&lt;&gt;"",AN70="加算対象"),"N列に色付け","")</f>
        <v/>
      </c>
      <c r="AP70" s="546" t="str">
        <f>IF(AND(AC70&lt;&gt;0,AC70&lt;&gt;"",AN70="加算対象"),IF(AD70="○","入力済","未入力"),"")</f>
        <v/>
      </c>
      <c r="AQ70" s="546" t="str">
        <f>IF(AND(N70&lt;&gt;"",AE70="",AN70="加算対象"),"未入力","入力済")</f>
        <v>入力済</v>
      </c>
      <c r="AR70" s="547" t="str">
        <f>IF(AND(N70&lt;&gt;"",N70&lt;&gt;"処遇改善加算Ⅳ",AN70="加算対象"),"AF列に色付け","")</f>
        <v/>
      </c>
      <c r="AS70" s="546" t="str">
        <f>IF(AND(N70&lt;&gt;"",N70&lt;&gt;"処遇改善加算Ⅳ",AF70=""),"未入力","入力済")</f>
        <v>入力済</v>
      </c>
      <c r="AT70" s="546" t="str">
        <f>IF(OR(N70="処遇改善加算Ⅰ",N70="処遇改善加算Ⅱ"),"対象","")</f>
        <v/>
      </c>
      <c r="AU70" s="546" t="str">
        <f>IF(AND(AN70="加算対象",N70&lt;&gt;"処遇改善加算Ⅲ",N70&lt;&gt;"処遇改善加算Ⅳ",N70&lt;&gt;"",AT70&lt;&gt;"対象外"),1,"")</f>
        <v/>
      </c>
      <c r="AV70" s="547" t="str">
        <f>IF(AND(AU70=1,OR(AG70=0,AG70=""),AN70="加算対象"),"AH列に色付け","")</f>
        <v/>
      </c>
      <c r="AW70" s="547" t="str">
        <f>IF(AND($AU70=1,$AV70="AH列に色付け",OR($AG70="",$AH70="")),"未入力",IF(AND($AU70=1,$AV70="",$AG70=""),"未入力","入力済"))</f>
        <v>入力済</v>
      </c>
      <c r="AX70" s="546" t="str">
        <f>IFERROR(VLOOKUP(K70,【参考】数式用!$AR$3:$AS$49,2, FALSE), "")</f>
        <v/>
      </c>
      <c r="AY70" s="547" t="str">
        <f>IF(AND(AN70="加算対象",N70="処遇改善加算Ⅰ"),"AI列に色付け","")</f>
        <v/>
      </c>
      <c r="AZ70" s="547" t="str">
        <f>IF(AND(N70="処遇改善加算Ⅰ",AI70=""),"未入力","入力済")</f>
        <v>入力済</v>
      </c>
      <c r="BA70" s="546" t="str">
        <f>IFERROR(VLOOKUP(K70,【参考】数式用!$AX$3:$AY$56, 2, FALSE), "")</f>
        <v/>
      </c>
      <c r="BB70" s="547" t="str">
        <f>IF(COUNTIF(AE70:AH70,"*令和８年度特例要件を*")&gt;0,"AJ列に色付け","")</f>
        <v/>
      </c>
      <c r="BC70" s="647" t="str">
        <f>IF(AND(COUNTIF(AE70:AH70,"*令和８年度特例要件を*")&gt;0,AJ70=""),"未入力","入力済")</f>
        <v>入力済</v>
      </c>
      <c r="BD70" s="547" t="str">
        <f>IF(BB70="AJ列に色付け","入力必要","")</f>
        <v/>
      </c>
      <c r="BE70" s="547" t="str">
        <f>G70</f>
        <v/>
      </c>
      <c r="BF70" s="514"/>
      <c r="BG70" s="514"/>
      <c r="BH70" s="633" t="e">
        <f>VLOOKUP(K70,【参考】数式用!$A$2:$O$57,15,FALSE)</f>
        <v>#N/A</v>
      </c>
      <c r="BI70" s="514"/>
      <c r="BJ70" s="514"/>
      <c r="BK70" s="514"/>
      <c r="BL70" s="514"/>
      <c r="BM70" s="514"/>
      <c r="BN70" s="514"/>
      <c r="BO70" s="515"/>
    </row>
    <row ht="109.9" customHeight="1" r="71" spans="1:67" s="516" customForma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IF(Q71&gt;=1,(U71*12+W71)-(Q71*12+S71)+1,"")</f>
        <v/>
      </c>
      <c r="AA71" s="458" t="s">
        <v>275</v>
      </c>
      <c r="AB71" s="459" t="str">
        <f>IFERROR(ROUNDDOWN(ROUND(L71*O71,0)*M71,0)*Z71,"")</f>
        <v/>
      </c>
      <c r="AC71" s="460" t="str">
        <f>IFERROR(ROUNDDOWN(ROUNDDOWN(ROUND(L71*VLOOKUP(K71,【参考】数式用!$A$4:$F$57,MATCH("処遇改善加算Ⅳ",【参考】数式用!$C$3:$F$3,0)+2,0),0)*M71,0)*Z71*0.5,0), "")</f>
        <v/>
      </c>
      <c r="AD71" s="156"/>
      <c r="AE71" s="157"/>
      <c r="AF71" s="157"/>
      <c r="AG71" s="158"/>
      <c r="AH71" s="159"/>
      <c r="AI71" s="161"/>
      <c r="AJ71" s="161"/>
      <c r="AK71" s="541" t="str">
        <f>IF(AND(N71&lt;&gt;"",OR(U71&lt;&gt;8,W71&lt;&gt;5)),"！算定期間の終わりが令和８年５月になっていません。令和８年６月以降については別シートに記載してください。",IF(AND(AN71="加算対象外",N71&lt;&gt;""),"このサービスは、令和８年４月・５月は処遇改善加算の対象ではありません。記入しないでください。",""))</f>
        <v/>
      </c>
      <c r="AL71" s="542" t="str">
        <f>IF(OR(N71="",AN71="加算対象外"),"",IF(OR(AND(COUNTIF(AP71,"未入力")&gt;0,AD71=""),AND(COUNTIF(AQ71,"未入力")&gt;0,AE71=""),AND(COUNTIF(AN71:BE71,"AF列に色付け")&gt;0,AF71=""),AND(COUNTIF(AN71:BE71,"AG列に色付け")&gt;0,OR(AG71="",AG71=0)),AND(COUNTIF(AN71:BE71,"AH列に色付け")&gt;0,AH71=""),AND(COUNTIF(AN71:BE71,"AI列に色付け")&gt;0,AI71=""),AND(COUNTIF(AN71:BE71,"AJ列に色付け")&gt;0,AJ71="")),"！記入が必要な欄（オレンジ色のセル）に空欄があります。空欄を埋めてください。",""))</f>
        <v/>
      </c>
      <c r="AM71" s="543"/>
      <c r="AN71" s="547" t="str">
        <f>IFERROR(VLOOKUP(K71,【参考】数式用!$A$2:$N$57,14,FALSE),"")</f>
        <v/>
      </c>
      <c r="AO71" s="547" t="str">
        <f>IF(AND(K71&lt;&gt;"",AN71="加算対象"),"N列に色付け","")</f>
        <v/>
      </c>
      <c r="AP71" s="546" t="str">
        <f>IF(AND(AC71&lt;&gt;0,AC71&lt;&gt;"",AN71="加算対象"),IF(AD71="○","入力済","未入力"),"")</f>
        <v/>
      </c>
      <c r="AQ71" s="546" t="str">
        <f>IF(AND(N71&lt;&gt;"",AE71="",AN71="加算対象"),"未入力","入力済")</f>
        <v>入力済</v>
      </c>
      <c r="AR71" s="547" t="str">
        <f>IF(AND(N71&lt;&gt;"",N71&lt;&gt;"処遇改善加算Ⅳ",AN71="加算対象"),"AF列に色付け","")</f>
        <v/>
      </c>
      <c r="AS71" s="546" t="str">
        <f>IF(AND(N71&lt;&gt;"",N71&lt;&gt;"処遇改善加算Ⅳ",AF71=""),"未入力","入力済")</f>
        <v>入力済</v>
      </c>
      <c r="AT71" s="546" t="str">
        <f>IF(OR(N71="処遇改善加算Ⅰ",N71="処遇改善加算Ⅱ"),"対象","")</f>
        <v/>
      </c>
      <c r="AU71" s="546" t="str">
        <f>IF(AND(AN71="加算対象",N71&lt;&gt;"処遇改善加算Ⅲ",N71&lt;&gt;"処遇改善加算Ⅳ",N71&lt;&gt;"",AT71&lt;&gt;"対象外"),1,"")</f>
        <v/>
      </c>
      <c r="AV71" s="547" t="str">
        <f>IF(AND(AU71=1,OR(AG71=0,AG71=""),AN71="加算対象"),"AH列に色付け","")</f>
        <v/>
      </c>
      <c r="AW71" s="547" t="str">
        <f>IF(AND($AU71=1,$AV71="AH列に色付け",OR($AG71="",$AH71="")),"未入力",IF(AND($AU71=1,$AV71="",$AG71=""),"未入力","入力済"))</f>
        <v>入力済</v>
      </c>
      <c r="AX71" s="546" t="str">
        <f>IFERROR(VLOOKUP(K71,【参考】数式用!$AR$3:$AS$49,2, FALSE), "")</f>
        <v/>
      </c>
      <c r="AY71" s="547" t="str">
        <f>IF(AND(AN71="加算対象",N71="処遇改善加算Ⅰ"),"AI列に色付け","")</f>
        <v/>
      </c>
      <c r="AZ71" s="547" t="str">
        <f>IF(AND(N71="処遇改善加算Ⅰ",AI71=""),"未入力","入力済")</f>
        <v>入力済</v>
      </c>
      <c r="BA71" s="546" t="str">
        <f>IFERROR(VLOOKUP(K71,【参考】数式用!$AX$3:$AY$56, 2, FALSE), "")</f>
        <v/>
      </c>
      <c r="BB71" s="547" t="str">
        <f>IF(COUNTIF(AE71:AH71,"*令和８年度特例要件を*")&gt;0,"AJ列に色付け","")</f>
        <v/>
      </c>
      <c r="BC71" s="647" t="str">
        <f>IF(AND(COUNTIF(AE71:AH71,"*令和８年度特例要件を*")&gt;0,AJ71=""),"未入力","入力済")</f>
        <v>入力済</v>
      </c>
      <c r="BD71" s="547" t="str">
        <f>IF(BB71="AJ列に色付け","入力必要","")</f>
        <v/>
      </c>
      <c r="BE71" s="547" t="str">
        <f>G71</f>
        <v/>
      </c>
      <c r="BF71" s="514"/>
      <c r="BG71" s="514"/>
      <c r="BH71" s="633" t="e">
        <f>VLOOKUP(K71,【参考】数式用!$A$2:$O$57,15,FALSE)</f>
        <v>#N/A</v>
      </c>
      <c r="BI71" s="514"/>
      <c r="BJ71" s="514"/>
      <c r="BK71" s="514"/>
      <c r="BL71" s="514"/>
      <c r="BM71" s="514"/>
      <c r="BN71" s="514"/>
      <c r="BO71" s="515"/>
    </row>
    <row ht="109.9" customHeight="1" r="72" spans="1:67" s="516" customForma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IF(Q72&gt;=1,(U72*12+W72)-(Q72*12+S72)+1,"")</f>
        <v/>
      </c>
      <c r="AA72" s="458" t="s">
        <v>275</v>
      </c>
      <c r="AB72" s="459" t="str">
        <f>IFERROR(ROUNDDOWN(ROUND(L72*O72,0)*M72,0)*Z72,"")</f>
        <v/>
      </c>
      <c r="AC72" s="460" t="str">
        <f>IFERROR(ROUNDDOWN(ROUNDDOWN(ROUND(L72*VLOOKUP(K72,【参考】数式用!$A$4:$F$57,MATCH("処遇改善加算Ⅳ",【参考】数式用!$C$3:$F$3,0)+2,0),0)*M72,0)*Z72*0.5,0), "")</f>
        <v/>
      </c>
      <c r="AD72" s="156"/>
      <c r="AE72" s="157"/>
      <c r="AF72" s="157"/>
      <c r="AG72" s="158"/>
      <c r="AH72" s="159"/>
      <c r="AI72" s="161"/>
      <c r="AJ72" s="161"/>
      <c r="AK72" s="541" t="str">
        <f>IF(AND(N72&lt;&gt;"",OR(U72&lt;&gt;8,W72&lt;&gt;5)),"！算定期間の終わりが令和８年５月になっていません。令和８年６月以降については別シートに記載してください。",IF(AND(AN72="加算対象外",N72&lt;&gt;""),"このサービスは、令和８年４月・５月は処遇改善加算の対象ではありません。記入しないでください。",""))</f>
        <v/>
      </c>
      <c r="AL72" s="542" t="str">
        <f>IF(OR(N72="",AN72="加算対象外"),"",IF(OR(AND(COUNTIF(AP72,"未入力")&gt;0,AD72=""),AND(COUNTIF(AQ72,"未入力")&gt;0,AE72=""),AND(COUNTIF(AN72:BE72,"AF列に色付け")&gt;0,AF72=""),AND(COUNTIF(AN72:BE72,"AG列に色付け")&gt;0,OR(AG72="",AG72=0)),AND(COUNTIF(AN72:BE72,"AH列に色付け")&gt;0,AH72=""),AND(COUNTIF(AN72:BE72,"AI列に色付け")&gt;0,AI72=""),AND(COUNTIF(AN72:BE72,"AJ列に色付け")&gt;0,AJ72="")),"！記入が必要な欄（オレンジ色のセル）に空欄があります。空欄を埋めてください。",""))</f>
        <v/>
      </c>
      <c r="AM72" s="543"/>
      <c r="AN72" s="547" t="str">
        <f>IFERROR(VLOOKUP(K72,【参考】数式用!$A$2:$N$57,14,FALSE),"")</f>
        <v/>
      </c>
      <c r="AO72" s="547" t="str">
        <f>IF(AND(K72&lt;&gt;"",AN72="加算対象"),"N列に色付け","")</f>
        <v/>
      </c>
      <c r="AP72" s="546" t="str">
        <f>IF(AND(AC72&lt;&gt;0,AC72&lt;&gt;"",AN72="加算対象"),IF(AD72="○","入力済","未入力"),"")</f>
        <v/>
      </c>
      <c r="AQ72" s="546" t="str">
        <f>IF(AND(N72&lt;&gt;"",AE72="",AN72="加算対象"),"未入力","入力済")</f>
        <v>入力済</v>
      </c>
      <c r="AR72" s="547" t="str">
        <f>IF(AND(N72&lt;&gt;"",N72&lt;&gt;"処遇改善加算Ⅳ",AN72="加算対象"),"AF列に色付け","")</f>
        <v/>
      </c>
      <c r="AS72" s="546" t="str">
        <f>IF(AND(N72&lt;&gt;"",N72&lt;&gt;"処遇改善加算Ⅳ",AF72=""),"未入力","入力済")</f>
        <v>入力済</v>
      </c>
      <c r="AT72" s="546" t="str">
        <f>IF(OR(N72="処遇改善加算Ⅰ",N72="処遇改善加算Ⅱ"),"対象","")</f>
        <v/>
      </c>
      <c r="AU72" s="546" t="str">
        <f>IF(AND(AN72="加算対象",N72&lt;&gt;"処遇改善加算Ⅲ",N72&lt;&gt;"処遇改善加算Ⅳ",N72&lt;&gt;"",AT72&lt;&gt;"対象外"),1,"")</f>
        <v/>
      </c>
      <c r="AV72" s="547" t="str">
        <f>IF(AND(AU72=1,OR(AG72=0,AG72=""),AN72="加算対象"),"AH列に色付け","")</f>
        <v/>
      </c>
      <c r="AW72" s="547" t="str">
        <f>IF(AND($AU72=1,$AV72="AH列に色付け",OR($AG72="",$AH72="")),"未入力",IF(AND($AU72=1,$AV72="",$AG72=""),"未入力","入力済"))</f>
        <v>入力済</v>
      </c>
      <c r="AX72" s="546" t="str">
        <f>IFERROR(VLOOKUP(K72,【参考】数式用!$AR$3:$AS$49,2, FALSE), "")</f>
        <v/>
      </c>
      <c r="AY72" s="547" t="str">
        <f>IF(AND(AN72="加算対象",N72="処遇改善加算Ⅰ"),"AI列に色付け","")</f>
        <v/>
      </c>
      <c r="AZ72" s="547" t="str">
        <f>IF(AND(N72="処遇改善加算Ⅰ",AI72=""),"未入力","入力済")</f>
        <v>入力済</v>
      </c>
      <c r="BA72" s="546" t="str">
        <f>IFERROR(VLOOKUP(K72,【参考】数式用!$AX$3:$AY$56, 2, FALSE), "")</f>
        <v/>
      </c>
      <c r="BB72" s="547" t="str">
        <f>IF(COUNTIF(AE72:AH72,"*令和８年度特例要件を*")&gt;0,"AJ列に色付け","")</f>
        <v/>
      </c>
      <c r="BC72" s="647" t="str">
        <f>IF(AND(COUNTIF(AE72:AH72,"*令和８年度特例要件を*")&gt;0,AJ72=""),"未入力","入力済")</f>
        <v>入力済</v>
      </c>
      <c r="BD72" s="547" t="str">
        <f>IF(BB72="AJ列に色付け","入力必要","")</f>
        <v/>
      </c>
      <c r="BE72" s="547" t="str">
        <f>G72</f>
        <v/>
      </c>
      <c r="BF72" s="514"/>
      <c r="BG72" s="514"/>
      <c r="BH72" s="633" t="e">
        <f>VLOOKUP(K72,【参考】数式用!$A$2:$O$57,15,FALSE)</f>
        <v>#N/A</v>
      </c>
      <c r="BI72" s="514"/>
      <c r="BJ72" s="514"/>
      <c r="BK72" s="514"/>
      <c r="BL72" s="514"/>
      <c r="BM72" s="514"/>
      <c r="BN72" s="514"/>
      <c r="BO72" s="515"/>
    </row>
    <row ht="109.9" customHeight="1" r="73" spans="1:67" s="516" customForma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IF(Q73&gt;=1,(U73*12+W73)-(Q73*12+S73)+1,"")</f>
        <v/>
      </c>
      <c r="AA73" s="458" t="s">
        <v>275</v>
      </c>
      <c r="AB73" s="459" t="str">
        <f>IFERROR(ROUNDDOWN(ROUND(L73*O73,0)*M73,0)*Z73,"")</f>
        <v/>
      </c>
      <c r="AC73" s="460" t="str">
        <f>IFERROR(ROUNDDOWN(ROUNDDOWN(ROUND(L73*VLOOKUP(K73,【参考】数式用!$A$4:$F$57,MATCH("処遇改善加算Ⅳ",【参考】数式用!$C$3:$F$3,0)+2,0),0)*M73,0)*Z73*0.5,0), "")</f>
        <v/>
      </c>
      <c r="AD73" s="156"/>
      <c r="AE73" s="157"/>
      <c r="AF73" s="157"/>
      <c r="AG73" s="158"/>
      <c r="AH73" s="159"/>
      <c r="AI73" s="161"/>
      <c r="AJ73" s="161"/>
      <c r="AK73" s="541" t="str">
        <f>IF(AND(N73&lt;&gt;"",OR(U73&lt;&gt;8,W73&lt;&gt;5)),"！算定期間の終わりが令和８年５月になっていません。令和８年６月以降については別シートに記載してください。",IF(AND(AN73="加算対象外",N73&lt;&gt;""),"このサービスは、令和８年４月・５月は処遇改善加算の対象ではありません。記入しないでください。",""))</f>
        <v/>
      </c>
      <c r="AL73" s="542" t="str">
        <f>IF(OR(N73="",AN73="加算対象外"),"",IF(OR(AND(COUNTIF(AP73,"未入力")&gt;0,AD73=""),AND(COUNTIF(AQ73,"未入力")&gt;0,AE73=""),AND(COUNTIF(AN73:BE73,"AF列に色付け")&gt;0,AF73=""),AND(COUNTIF(AN73:BE73,"AG列に色付け")&gt;0,OR(AG73="",AG73=0)),AND(COUNTIF(AN73:BE73,"AH列に色付け")&gt;0,AH73=""),AND(COUNTIF(AN73:BE73,"AI列に色付け")&gt;0,AI73=""),AND(COUNTIF(AN73:BE73,"AJ列に色付け")&gt;0,AJ73="")),"！記入が必要な欄（オレンジ色のセル）に空欄があります。空欄を埋めてください。",""))</f>
        <v/>
      </c>
      <c r="AM73" s="543"/>
      <c r="AN73" s="547" t="str">
        <f>IFERROR(VLOOKUP(K73,【参考】数式用!$A$2:$N$57,14,FALSE),"")</f>
        <v/>
      </c>
      <c r="AO73" s="547" t="str">
        <f>IF(AND(K73&lt;&gt;"",AN73="加算対象"),"N列に色付け","")</f>
        <v/>
      </c>
      <c r="AP73" s="546" t="str">
        <f>IF(AND(AC73&lt;&gt;0,AC73&lt;&gt;"",AN73="加算対象"),IF(AD73="○","入力済","未入力"),"")</f>
        <v/>
      </c>
      <c r="AQ73" s="546" t="str">
        <f>IF(AND(N73&lt;&gt;"",AE73="",AN73="加算対象"),"未入力","入力済")</f>
        <v>入力済</v>
      </c>
      <c r="AR73" s="547" t="str">
        <f>IF(AND(N73&lt;&gt;"",N73&lt;&gt;"処遇改善加算Ⅳ",AN73="加算対象"),"AF列に色付け","")</f>
        <v/>
      </c>
      <c r="AS73" s="546" t="str">
        <f>IF(AND(N73&lt;&gt;"",N73&lt;&gt;"処遇改善加算Ⅳ",AF73=""),"未入力","入力済")</f>
        <v>入力済</v>
      </c>
      <c r="AT73" s="546" t="str">
        <f>IF(OR(N73="処遇改善加算Ⅰ",N73="処遇改善加算Ⅱ"),"対象","")</f>
        <v/>
      </c>
      <c r="AU73" s="546" t="str">
        <f>IF(AND(AN73="加算対象",N73&lt;&gt;"処遇改善加算Ⅲ",N73&lt;&gt;"処遇改善加算Ⅳ",N73&lt;&gt;"",AT73&lt;&gt;"対象外"),1,"")</f>
        <v/>
      </c>
      <c r="AV73" s="547" t="str">
        <f>IF(AND(AU73=1,OR(AG73=0,AG73=""),AN73="加算対象"),"AH列に色付け","")</f>
        <v/>
      </c>
      <c r="AW73" s="547" t="str">
        <f>IF(AND($AU73=1,$AV73="AH列に色付け",OR($AG73="",$AH73="")),"未入力",IF(AND($AU73=1,$AV73="",$AG73=""),"未入力","入力済"))</f>
        <v>入力済</v>
      </c>
      <c r="AX73" s="546" t="str">
        <f>IFERROR(VLOOKUP(K73,【参考】数式用!$AR$3:$AS$49,2, FALSE), "")</f>
        <v/>
      </c>
      <c r="AY73" s="547" t="str">
        <f>IF(AND(AN73="加算対象",N73="処遇改善加算Ⅰ"),"AI列に色付け","")</f>
        <v/>
      </c>
      <c r="AZ73" s="547" t="str">
        <f>IF(AND(N73="処遇改善加算Ⅰ",AI73=""),"未入力","入力済")</f>
        <v>入力済</v>
      </c>
      <c r="BA73" s="546" t="str">
        <f>IFERROR(VLOOKUP(K73,【参考】数式用!$AX$3:$AY$56, 2, FALSE), "")</f>
        <v/>
      </c>
      <c r="BB73" s="547" t="str">
        <f>IF(COUNTIF(AE73:AH73,"*令和８年度特例要件を*")&gt;0,"AJ列に色付け","")</f>
        <v/>
      </c>
      <c r="BC73" s="647" t="str">
        <f>IF(AND(COUNTIF(AE73:AH73,"*令和８年度特例要件を*")&gt;0,AJ73=""),"未入力","入力済")</f>
        <v>入力済</v>
      </c>
      <c r="BD73" s="547" t="str">
        <f>IF(BB73="AJ列に色付け","入力必要","")</f>
        <v/>
      </c>
      <c r="BE73" s="547" t="str">
        <f>G73</f>
        <v/>
      </c>
      <c r="BF73" s="514"/>
      <c r="BG73" s="514"/>
      <c r="BH73" s="633" t="e">
        <f>VLOOKUP(K73,【参考】数式用!$A$2:$O$57,15,FALSE)</f>
        <v>#N/A</v>
      </c>
      <c r="BI73" s="514"/>
      <c r="BJ73" s="514"/>
      <c r="BK73" s="514"/>
      <c r="BL73" s="514"/>
      <c r="BM73" s="514"/>
      <c r="BN73" s="514"/>
      <c r="BO73" s="515"/>
    </row>
    <row ht="109.9" customHeight="1" r="74" spans="1:67" s="516" customForma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IF(Q74&gt;=1,(U74*12+W74)-(Q74*12+S74)+1,"")</f>
        <v/>
      </c>
      <c r="AA74" s="458" t="s">
        <v>275</v>
      </c>
      <c r="AB74" s="459" t="str">
        <f>IFERROR(ROUNDDOWN(ROUND(L74*O74,0)*M74,0)*Z74,"")</f>
        <v/>
      </c>
      <c r="AC74" s="460" t="str">
        <f>IFERROR(ROUNDDOWN(ROUNDDOWN(ROUND(L74*VLOOKUP(K74,【参考】数式用!$A$4:$F$57,MATCH("処遇改善加算Ⅳ",【参考】数式用!$C$3:$F$3,0)+2,0),0)*M74,0)*Z74*0.5,0), "")</f>
        <v/>
      </c>
      <c r="AD74" s="156"/>
      <c r="AE74" s="157"/>
      <c r="AF74" s="157"/>
      <c r="AG74" s="158"/>
      <c r="AH74" s="159"/>
      <c r="AI74" s="161"/>
      <c r="AJ74" s="161"/>
      <c r="AK74" s="541" t="str">
        <f>IF(AND(N74&lt;&gt;"",OR(U74&lt;&gt;8,W74&lt;&gt;5)),"！算定期間の終わりが令和８年５月になっていません。令和８年６月以降については別シートに記載してください。",IF(AND(AN74="加算対象外",N74&lt;&gt;""),"このサービスは、令和８年４月・５月は処遇改善加算の対象ではありません。記入しないでください。",""))</f>
        <v/>
      </c>
      <c r="AL74" s="542" t="str">
        <f>IF(OR(N74="",AN74="加算対象外"),"",IF(OR(AND(COUNTIF(AP74,"未入力")&gt;0,AD74=""),AND(COUNTIF(AQ74,"未入力")&gt;0,AE74=""),AND(COUNTIF(AN74:BE74,"AF列に色付け")&gt;0,AF74=""),AND(COUNTIF(AN74:BE74,"AG列に色付け")&gt;0,OR(AG74="",AG74=0)),AND(COUNTIF(AN74:BE74,"AH列に色付け")&gt;0,AH74=""),AND(COUNTIF(AN74:BE74,"AI列に色付け")&gt;0,AI74=""),AND(COUNTIF(AN74:BE74,"AJ列に色付け")&gt;0,AJ74="")),"！記入が必要な欄（オレンジ色のセル）に空欄があります。空欄を埋めてください。",""))</f>
        <v/>
      </c>
      <c r="AM74" s="543"/>
      <c r="AN74" s="547" t="str">
        <f>IFERROR(VLOOKUP(K74,【参考】数式用!$A$2:$N$57,14,FALSE),"")</f>
        <v/>
      </c>
      <c r="AO74" s="547" t="str">
        <f>IF(AND(K74&lt;&gt;"",AN74="加算対象"),"N列に色付け","")</f>
        <v/>
      </c>
      <c r="AP74" s="546" t="str">
        <f>IF(AND(AC74&lt;&gt;0,AC74&lt;&gt;"",AN74="加算対象"),IF(AD74="○","入力済","未入力"),"")</f>
        <v/>
      </c>
      <c r="AQ74" s="546" t="str">
        <f>IF(AND(N74&lt;&gt;"",AE74="",AN74="加算対象"),"未入力","入力済")</f>
        <v>入力済</v>
      </c>
      <c r="AR74" s="547" t="str">
        <f>IF(AND(N74&lt;&gt;"",N74&lt;&gt;"処遇改善加算Ⅳ",AN74="加算対象"),"AF列に色付け","")</f>
        <v/>
      </c>
      <c r="AS74" s="546" t="str">
        <f>IF(AND(N74&lt;&gt;"",N74&lt;&gt;"処遇改善加算Ⅳ",AF74=""),"未入力","入力済")</f>
        <v>入力済</v>
      </c>
      <c r="AT74" s="546" t="str">
        <f>IF(OR(N74="処遇改善加算Ⅰ",N74="処遇改善加算Ⅱ"),"対象","")</f>
        <v/>
      </c>
      <c r="AU74" s="546" t="str">
        <f>IF(AND(AN74="加算対象",N74&lt;&gt;"処遇改善加算Ⅲ",N74&lt;&gt;"処遇改善加算Ⅳ",N74&lt;&gt;"",AT74&lt;&gt;"対象外"),1,"")</f>
        <v/>
      </c>
      <c r="AV74" s="547" t="str">
        <f>IF(AND(AU74=1,OR(AG74=0,AG74=""),AN74="加算対象"),"AH列に色付け","")</f>
        <v/>
      </c>
      <c r="AW74" s="547" t="str">
        <f>IF(AND($AU74=1,$AV74="AH列に色付け",OR($AG74="",$AH74="")),"未入力",IF(AND($AU74=1,$AV74="",$AG74=""),"未入力","入力済"))</f>
        <v>入力済</v>
      </c>
      <c r="AX74" s="546" t="str">
        <f>IFERROR(VLOOKUP(K74,【参考】数式用!$AR$3:$AS$49,2, FALSE), "")</f>
        <v/>
      </c>
      <c r="AY74" s="547" t="str">
        <f>IF(AND(AN74="加算対象",N74="処遇改善加算Ⅰ"),"AI列に色付け","")</f>
        <v/>
      </c>
      <c r="AZ74" s="547" t="str">
        <f>IF(AND(N74="処遇改善加算Ⅰ",AI74=""),"未入力","入力済")</f>
        <v>入力済</v>
      </c>
      <c r="BA74" s="546" t="str">
        <f>IFERROR(VLOOKUP(K74,【参考】数式用!$AX$3:$AY$56, 2, FALSE), "")</f>
        <v/>
      </c>
      <c r="BB74" s="547" t="str">
        <f>IF(COUNTIF(AE74:AH74,"*令和８年度特例要件を*")&gt;0,"AJ列に色付け","")</f>
        <v/>
      </c>
      <c r="BC74" s="647" t="str">
        <f>IF(AND(COUNTIF(AE74:AH74,"*令和８年度特例要件を*")&gt;0,AJ74=""),"未入力","入力済")</f>
        <v>入力済</v>
      </c>
      <c r="BD74" s="547" t="str">
        <f>IF(BB74="AJ列に色付け","入力必要","")</f>
        <v/>
      </c>
      <c r="BE74" s="547" t="str">
        <f>G74</f>
        <v/>
      </c>
      <c r="BF74" s="514"/>
      <c r="BG74" s="514"/>
      <c r="BH74" s="633" t="e">
        <f>VLOOKUP(K74,【参考】数式用!$A$2:$O$57,15,FALSE)</f>
        <v>#N/A</v>
      </c>
      <c r="BI74" s="514"/>
      <c r="BJ74" s="514"/>
      <c r="BK74" s="514"/>
      <c r="BL74" s="514"/>
      <c r="BM74" s="514"/>
      <c r="BN74" s="514"/>
      <c r="BO74" s="515"/>
    </row>
    <row ht="109.9" customHeight="1" r="75" spans="1:67" s="516" customForma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IF(Q75&gt;=1,(U75*12+W75)-(Q75*12+S75)+1,"")</f>
        <v/>
      </c>
      <c r="AA75" s="458" t="s">
        <v>275</v>
      </c>
      <c r="AB75" s="459" t="str">
        <f>IFERROR(ROUNDDOWN(ROUND(L75*O75,0)*M75,0)*Z75,"")</f>
        <v/>
      </c>
      <c r="AC75" s="460" t="str">
        <f>IFERROR(ROUNDDOWN(ROUNDDOWN(ROUND(L75*VLOOKUP(K75,【参考】数式用!$A$4:$F$57,MATCH("処遇改善加算Ⅳ",【参考】数式用!$C$3:$F$3,0)+2,0),0)*M75,0)*Z75*0.5,0), "")</f>
        <v/>
      </c>
      <c r="AD75" s="156"/>
      <c r="AE75" s="157"/>
      <c r="AF75" s="157"/>
      <c r="AG75" s="158"/>
      <c r="AH75" s="159"/>
      <c r="AI75" s="161"/>
      <c r="AJ75" s="161"/>
      <c r="AK75" s="541" t="str">
        <f>IF(AND(N75&lt;&gt;"",OR(U75&lt;&gt;8,W75&lt;&gt;5)),"！算定期間の終わりが令和８年５月になっていません。令和８年６月以降については別シートに記載してください。",IF(AND(AN75="加算対象外",N75&lt;&gt;""),"このサービスは、令和８年４月・５月は処遇改善加算の対象ではありません。記入しないでください。",""))</f>
        <v/>
      </c>
      <c r="AL75" s="542" t="str">
        <f>IF(OR(N75="",AN75="加算対象外"),"",IF(OR(AND(COUNTIF(AP75,"未入力")&gt;0,AD75=""),AND(COUNTIF(AQ75,"未入力")&gt;0,AE75=""),AND(COUNTIF(AN75:BE75,"AF列に色付け")&gt;0,AF75=""),AND(COUNTIF(AN75:BE75,"AG列に色付け")&gt;0,OR(AG75="",AG75=0)),AND(COUNTIF(AN75:BE75,"AH列に色付け")&gt;0,AH75=""),AND(COUNTIF(AN75:BE75,"AI列に色付け")&gt;0,AI75=""),AND(COUNTIF(AN75:BE75,"AJ列に色付け")&gt;0,AJ75="")),"！記入が必要な欄（オレンジ色のセル）に空欄があります。空欄を埋めてください。",""))</f>
        <v/>
      </c>
      <c r="AM75" s="543"/>
      <c r="AN75" s="547" t="str">
        <f>IFERROR(VLOOKUP(K75,【参考】数式用!$A$2:$N$57,14,FALSE),"")</f>
        <v/>
      </c>
      <c r="AO75" s="547" t="str">
        <f>IF(AND(K75&lt;&gt;"",AN75="加算対象"),"N列に色付け","")</f>
        <v/>
      </c>
      <c r="AP75" s="546" t="str">
        <f>IF(AND(AC75&lt;&gt;0,AC75&lt;&gt;"",AN75="加算対象"),IF(AD75="○","入力済","未入力"),"")</f>
        <v/>
      </c>
      <c r="AQ75" s="546" t="str">
        <f>IF(AND(N75&lt;&gt;"",AE75="",AN75="加算対象"),"未入力","入力済")</f>
        <v>入力済</v>
      </c>
      <c r="AR75" s="547" t="str">
        <f>IF(AND(N75&lt;&gt;"",N75&lt;&gt;"処遇改善加算Ⅳ",AN75="加算対象"),"AF列に色付け","")</f>
        <v/>
      </c>
      <c r="AS75" s="546" t="str">
        <f>IF(AND(N75&lt;&gt;"",N75&lt;&gt;"処遇改善加算Ⅳ",AF75=""),"未入力","入力済")</f>
        <v>入力済</v>
      </c>
      <c r="AT75" s="546" t="str">
        <f>IF(OR(N75="処遇改善加算Ⅰ",N75="処遇改善加算Ⅱ"),"対象","")</f>
        <v/>
      </c>
      <c r="AU75" s="546" t="str">
        <f>IF(AND(AN75="加算対象",N75&lt;&gt;"処遇改善加算Ⅲ",N75&lt;&gt;"処遇改善加算Ⅳ",N75&lt;&gt;"",AT75&lt;&gt;"対象外"),1,"")</f>
        <v/>
      </c>
      <c r="AV75" s="547" t="str">
        <f>IF(AND(AU75=1,OR(AG75=0,AG75=""),AN75="加算対象"),"AH列に色付け","")</f>
        <v/>
      </c>
      <c r="AW75" s="547" t="str">
        <f>IF(AND($AU75=1,$AV75="AH列に色付け",OR($AG75="",$AH75="")),"未入力",IF(AND($AU75=1,$AV75="",$AG75=""),"未入力","入力済"))</f>
        <v>入力済</v>
      </c>
      <c r="AX75" s="546" t="str">
        <f>IFERROR(VLOOKUP(K75,【参考】数式用!$AR$3:$AS$49,2, FALSE), "")</f>
        <v/>
      </c>
      <c r="AY75" s="547" t="str">
        <f>IF(AND(AN75="加算対象",N75="処遇改善加算Ⅰ"),"AI列に色付け","")</f>
        <v/>
      </c>
      <c r="AZ75" s="547" t="str">
        <f>IF(AND(N75="処遇改善加算Ⅰ",AI75=""),"未入力","入力済")</f>
        <v>入力済</v>
      </c>
      <c r="BA75" s="546" t="str">
        <f>IFERROR(VLOOKUP(K75,【参考】数式用!$AX$3:$AY$56, 2, FALSE), "")</f>
        <v/>
      </c>
      <c r="BB75" s="547" t="str">
        <f>IF(COUNTIF(AE75:AH75,"*令和８年度特例要件を*")&gt;0,"AJ列に色付け","")</f>
        <v/>
      </c>
      <c r="BC75" s="647" t="str">
        <f>IF(AND(COUNTIF(AE75:AH75,"*令和８年度特例要件を*")&gt;0,AJ75=""),"未入力","入力済")</f>
        <v>入力済</v>
      </c>
      <c r="BD75" s="547" t="str">
        <f>IF(BB75="AJ列に色付け","入力必要","")</f>
        <v/>
      </c>
      <c r="BE75" s="547" t="str">
        <f>G75</f>
        <v/>
      </c>
      <c r="BF75" s="514"/>
      <c r="BG75" s="514"/>
      <c r="BH75" s="633" t="e">
        <f>VLOOKUP(K75,【参考】数式用!$A$2:$O$57,15,FALSE)</f>
        <v>#N/A</v>
      </c>
      <c r="BI75" s="514"/>
      <c r="BJ75" s="514"/>
      <c r="BK75" s="514"/>
      <c r="BL75" s="514"/>
      <c r="BM75" s="514"/>
      <c r="BN75" s="514"/>
      <c r="BO75" s="515"/>
    </row>
    <row ht="109.9" customHeight="1" r="76" spans="1:67" s="516" customForma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IF(Q76&gt;=1,(U76*12+W76)-(Q76*12+S76)+1,"")</f>
        <v/>
      </c>
      <c r="AA76" s="458" t="s">
        <v>275</v>
      </c>
      <c r="AB76" s="459" t="str">
        <f>IFERROR(ROUNDDOWN(ROUND(L76*O76,0)*M76,0)*Z76,"")</f>
        <v/>
      </c>
      <c r="AC76" s="460" t="str">
        <f>IFERROR(ROUNDDOWN(ROUNDDOWN(ROUND(L76*VLOOKUP(K76,【参考】数式用!$A$4:$F$57,MATCH("処遇改善加算Ⅳ",【参考】数式用!$C$3:$F$3,0)+2,0),0)*M76,0)*Z76*0.5,0), "")</f>
        <v/>
      </c>
      <c r="AD76" s="156"/>
      <c r="AE76" s="157"/>
      <c r="AF76" s="157"/>
      <c r="AG76" s="158"/>
      <c r="AH76" s="159"/>
      <c r="AI76" s="161"/>
      <c r="AJ76" s="161"/>
      <c r="AK76" s="541" t="str">
        <f>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542" t="str">
        <f>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543"/>
      <c r="AN76" s="547" t="str">
        <f>IFERROR(VLOOKUP(K76,【参考】数式用!$A$2:$N$57,14,FALSE),"")</f>
        <v/>
      </c>
      <c r="AO76" s="547" t="str">
        <f>IF(AND(K76&lt;&gt;"",AN76="加算対象"),"N列に色付け","")</f>
        <v/>
      </c>
      <c r="AP76" s="546" t="str">
        <f>IF(AND(AC76&lt;&gt;0,AC76&lt;&gt;"",AN76="加算対象"),IF(AD76="○","入力済","未入力"),"")</f>
        <v/>
      </c>
      <c r="AQ76" s="546" t="str">
        <f>IF(AND(N76&lt;&gt;"",AE76="",AN76="加算対象"),"未入力","入力済")</f>
        <v>入力済</v>
      </c>
      <c r="AR76" s="547" t="str">
        <f>IF(AND(N76&lt;&gt;"",N76&lt;&gt;"処遇改善加算Ⅳ",AN76="加算対象"),"AF列に色付け","")</f>
        <v/>
      </c>
      <c r="AS76" s="546" t="str">
        <f>IF(AND(N76&lt;&gt;"",N76&lt;&gt;"処遇改善加算Ⅳ",AF76=""),"未入力","入力済")</f>
        <v>入力済</v>
      </c>
      <c r="AT76" s="546" t="str">
        <f>IF(OR(N76="処遇改善加算Ⅰ",N76="処遇改善加算Ⅱ"),"対象","")</f>
        <v/>
      </c>
      <c r="AU76" s="546" t="str">
        <f>IF(AND(AN76="加算対象",N76&lt;&gt;"処遇改善加算Ⅲ",N76&lt;&gt;"処遇改善加算Ⅳ",N76&lt;&gt;"",AT76&lt;&gt;"対象外"),1,"")</f>
        <v/>
      </c>
      <c r="AV76" s="547" t="str">
        <f>IF(AND(AU76=1,OR(AG76=0,AG76=""),AN76="加算対象"),"AH列に色付け","")</f>
        <v/>
      </c>
      <c r="AW76" s="547" t="str">
        <f>IF(AND($AU76=1,$AV76="AH列に色付け",OR($AG76="",$AH76="")),"未入力",IF(AND($AU76=1,$AV76="",$AG76=""),"未入力","入力済"))</f>
        <v>入力済</v>
      </c>
      <c r="AX76" s="546" t="str">
        <f>IFERROR(VLOOKUP(K76,【参考】数式用!$AR$3:$AS$49,2, FALSE), "")</f>
        <v/>
      </c>
      <c r="AY76" s="547" t="str">
        <f>IF(AND(AN76="加算対象",N76="処遇改善加算Ⅰ"),"AI列に色付け","")</f>
        <v/>
      </c>
      <c r="AZ76" s="547" t="str">
        <f>IF(AND(N76="処遇改善加算Ⅰ",AI76=""),"未入力","入力済")</f>
        <v>入力済</v>
      </c>
      <c r="BA76" s="546" t="str">
        <f>IFERROR(VLOOKUP(K76,【参考】数式用!$AX$3:$AY$56, 2, FALSE), "")</f>
        <v/>
      </c>
      <c r="BB76" s="547" t="str">
        <f>IF(COUNTIF(AE76:AH76,"*令和８年度特例要件を*")&gt;0,"AJ列に色付け","")</f>
        <v/>
      </c>
      <c r="BC76" s="647" t="str">
        <f>IF(AND(COUNTIF(AE76:AH76,"*令和８年度特例要件を*")&gt;0,AJ76=""),"未入力","入力済")</f>
        <v>入力済</v>
      </c>
      <c r="BD76" s="547" t="str">
        <f>IF(BB76="AJ列に色付け","入力必要","")</f>
        <v/>
      </c>
      <c r="BE76" s="547" t="str">
        <f>G76</f>
        <v/>
      </c>
      <c r="BF76" s="514"/>
      <c r="BG76" s="514"/>
      <c r="BH76" s="633" t="e">
        <f>VLOOKUP(K76,【参考】数式用!$A$2:$O$57,15,FALSE)</f>
        <v>#N/A</v>
      </c>
      <c r="BI76" s="514"/>
      <c r="BJ76" s="514"/>
      <c r="BK76" s="514"/>
      <c r="BL76" s="514"/>
      <c r="BM76" s="514"/>
      <c r="BN76" s="514"/>
      <c r="BO76" s="515"/>
    </row>
    <row ht="109.9" customHeight="1" r="77" spans="1:67" s="516" customForma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IF(Q77&gt;=1,(U77*12+W77)-(Q77*12+S77)+1,"")</f>
        <v/>
      </c>
      <c r="AA77" s="458" t="s">
        <v>275</v>
      </c>
      <c r="AB77" s="459" t="str">
        <f>IFERROR(ROUNDDOWN(ROUND(L77*O77,0)*M77,0)*Z77,"")</f>
        <v/>
      </c>
      <c r="AC77" s="460" t="str">
        <f>IFERROR(ROUNDDOWN(ROUNDDOWN(ROUND(L77*VLOOKUP(K77,【参考】数式用!$A$4:$F$57,MATCH("処遇改善加算Ⅳ",【参考】数式用!$C$3:$F$3,0)+2,0),0)*M77,0)*Z77*0.5,0), "")</f>
        <v/>
      </c>
      <c r="AD77" s="156"/>
      <c r="AE77" s="157"/>
      <c r="AF77" s="157"/>
      <c r="AG77" s="158"/>
      <c r="AH77" s="159"/>
      <c r="AI77" s="161"/>
      <c r="AJ77" s="161"/>
      <c r="AK77" s="541" t="str">
        <f>IF(AND(N77&lt;&gt;"",OR(U77&lt;&gt;8,W77&lt;&gt;5)),"！算定期間の終わりが令和８年５月になっていません。令和８年６月以降については別シートに記載してください。",IF(AND(AN77="加算対象外",N77&lt;&gt;""),"このサービスは、令和８年４月・５月は処遇改善加算の対象ではありません。記入しないでください。",""))</f>
        <v/>
      </c>
      <c r="AL77" s="542" t="str">
        <f>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IF(AND(K77&lt;&gt;"",AN77="加算対象"),"N列に色付け","")</f>
        <v/>
      </c>
      <c r="AP77" s="546" t="str">
        <f>IF(AND(AC77&lt;&gt;0,AC77&lt;&gt;"",AN77="加算対象"),IF(AD77="○","入力済","未入力"),"")</f>
        <v/>
      </c>
      <c r="AQ77" s="546" t="str">
        <f>IF(AND(N77&lt;&gt;"", AE77="",AN77="加算対象"), "未入力", "入力済")</f>
        <v>入力済</v>
      </c>
      <c r="AR77" s="547" t="str">
        <f>IF(AND(N77&lt;&gt;"", N77&lt;&gt;"処遇改善加算Ⅳ",AN77="加算対象"),"AF列に色付け","")</f>
        <v/>
      </c>
      <c r="AS77" s="546" t="str">
        <f>IF(AND(N77&lt;&gt;"", N77&lt;&gt;"処遇改善加算Ⅳ", AF77=""), "未入力", "入力済")</f>
        <v>入力済</v>
      </c>
      <c r="AT77" s="546" t="str">
        <f>IF(OR(N77="処遇改善加算Ⅰ",N77="処遇改善加算Ⅱ"),"対象","")</f>
        <v/>
      </c>
      <c r="AU77" s="546" t="str">
        <f>IF(AND(AN77="加算対象",N77&lt;&gt;"処遇改善加算Ⅲ",N77&lt;&gt;"処遇改善加算Ⅳ",N77&lt;&gt;"",AT77&lt;&gt;"対象外"),1,"")</f>
        <v/>
      </c>
      <c r="AV77" s="547" t="str">
        <f>IF(AND(AU77=1,OR(AG77=0,AG77=""),AN77="加算対象"),"AH列に色付け","")</f>
        <v/>
      </c>
      <c r="AW77" s="547" t="str">
        <f>IF(AND($AU77=1,$AV77="AH列に色付け",OR($AG77="",$AH77="")),"未入力",IF(AND($AU77=1,$AV77="",$AG77=""),"未入力","入力済"))</f>
        <v>入力済</v>
      </c>
      <c r="AX77" s="546" t="str">
        <f>IFERROR(VLOOKUP(K77,【参考】数式用!$AR$3:$AS$49,2, FALSE), "")</f>
        <v/>
      </c>
      <c r="AY77" s="547" t="str">
        <f>IF(AND(AN77="加算対象",N77="処遇改善加算Ⅰ"),"AI列に色付け","")</f>
        <v/>
      </c>
      <c r="AZ77" s="547" t="str">
        <f>IF(AND(N77="処遇改善加算Ⅰ",AI77=""),"未入力","入力済")</f>
        <v>入力済</v>
      </c>
      <c r="BA77" s="546" t="str">
        <f>IFERROR(VLOOKUP(K77,【参考】数式用!$AX$3:$AY$56, 2, FALSE), "")</f>
        <v/>
      </c>
      <c r="BB77" s="547" t="str">
        <f>IF(COUNTIF(AE77:AH77,"*令和８年度特例要件を*")&gt;0,"AJ列に色付け","")</f>
        <v/>
      </c>
      <c r="BC77" s="647" t="str">
        <f>IF(AND(COUNTIF(AE77:AH77,"*令和８年度特例要件を*")&gt;0,AJ77=""), "未入力","入力済")</f>
        <v>入力済</v>
      </c>
      <c r="BD77" s="547" t="str">
        <f>IF(BB77="AJ列に色付け","入力必要","")</f>
        <v/>
      </c>
      <c r="BE77" s="547" t="str">
        <f>G77</f>
        <v/>
      </c>
      <c r="BF77" s="514"/>
      <c r="BG77" s="514"/>
      <c r="BH77" s="633" t="e">
        <f>VLOOKUP(K77,【参考】数式用!$A$2:$O$57,15,FALSE)</f>
        <v>#N/A</v>
      </c>
      <c r="BI77" s="514"/>
      <c r="BJ77" s="514"/>
      <c r="BK77" s="514"/>
      <c r="BL77" s="514"/>
      <c r="BM77" s="514"/>
      <c r="BN77" s="514"/>
      <c r="BO77" s="515"/>
    </row>
    <row ht="109.9" customHeight="1" r="78" spans="1:67" s="516" customForma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IF(Q78&gt;=1,(U78*12+W78)-(Q78*12+S78)+1,"")</f>
        <v/>
      </c>
      <c r="AA78" s="458" t="s">
        <v>275</v>
      </c>
      <c r="AB78" s="459" t="str">
        <f>IFERROR(ROUNDDOWN(ROUND(L78*O78,0)*M78,0)*Z78,"")</f>
        <v/>
      </c>
      <c r="AC78" s="460" t="str">
        <f>IFERROR(ROUNDDOWN(ROUNDDOWN(ROUND(L78*VLOOKUP(K78,【参考】数式用!$A$4:$F$57,MATCH("処遇改善加算Ⅳ",【参考】数式用!$C$3:$F$3,0)+2,0),0)*M78,0)*Z78*0.5,0), "")</f>
        <v/>
      </c>
      <c r="AD78" s="156"/>
      <c r="AE78" s="157"/>
      <c r="AF78" s="157"/>
      <c r="AG78" s="158"/>
      <c r="AH78" s="159"/>
      <c r="AI78" s="161"/>
      <c r="AJ78" s="161"/>
      <c r="AK78" s="541" t="str">
        <f>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IF(OR(N78="",AN78="加算対象外"),"",IF(OR(AND(COUNTIF(AP78,"未入力")&gt;0,AD78=""),AND(COUNTIF(AQ78,"未入力")&gt;0,AE78=""),AND(COUNTIF(AN78:BE78,"AF列に色付け")&gt;0,AF78=""),AND(COUNTIF(AN78:BE78,"AG列に色付け")&gt;0,OR(AG78="",AG78=0)),AND(COUNTIF(AN78:BE78,"AH列に色付け")&gt;0,AH78=""),AND(COUNTIF(AN78:BE78,"AI列に色付け")&gt;0,AI78=""),AND(COUNTIF(AN78:BE78,"AJ列に色付け")&gt;0,AJ78="")),"！記入が必要な欄（オレンジ色のセル）に空欄があります。空欄を埋めてください。",""))</f>
        <v/>
      </c>
      <c r="AM78" s="543"/>
      <c r="AN78" s="547" t="str">
        <f>IFERROR(VLOOKUP(K78,【参考】数式用!$A$2:$N$57,14,FALSE),"")</f>
        <v/>
      </c>
      <c r="AO78" s="547" t="str">
        <f>IF(AND(K78&lt;&gt;"",AN78="加算対象"),"N列に色付け","")</f>
        <v/>
      </c>
      <c r="AP78" s="546" t="str">
        <f>IF(AND(AC78&lt;&gt;0,AC78&lt;&gt;"",AN78="加算対象"),IF(AD78="○","入力済","未入力"),"")</f>
        <v/>
      </c>
      <c r="AQ78" s="546" t="str">
        <f>IF(AND(N78&lt;&gt;"",AE78="",AN78="加算対象"),"未入力","入力済")</f>
        <v>入力済</v>
      </c>
      <c r="AR78" s="547" t="str">
        <f>IF(AND(N78&lt;&gt;"",N78&lt;&gt;"処遇改善加算Ⅳ",AN78="加算対象"),"AF列に色付け","")</f>
        <v/>
      </c>
      <c r="AS78" s="546" t="str">
        <f>IF(AND(N78&lt;&gt;"",N78&lt;&gt;"処遇改善加算Ⅳ",AF78=""),"未入力","入力済")</f>
        <v>入力済</v>
      </c>
      <c r="AT78" s="546" t="str">
        <f>IF(OR(N78="処遇改善加算Ⅰ",N78="処遇改善加算Ⅱ"),"対象","")</f>
        <v/>
      </c>
      <c r="AU78" s="546" t="str">
        <f>IF(AND(AN78="加算対象",N78&lt;&gt;"処遇改善加算Ⅲ",N78&lt;&gt;"処遇改善加算Ⅳ", N78&lt;&gt;"", AT78&lt;&gt;"対象外"), 1,"")</f>
        <v/>
      </c>
      <c r="AV78" s="547" t="str">
        <f>IF(AND(AU78=1, OR(AG78=0,AG78=""),AN78="加算対象"),"AH列に色付け","")</f>
        <v/>
      </c>
      <c r="AW78" s="547" t="str">
        <f>IF(AND($AU78=1,$AV78="AH列に色付け",OR($AG78="",$AH78="")),"未入力",IF(AND($AU78=1,$AV78="",$AG78=""),"未入力","入力済"))</f>
        <v>入力済</v>
      </c>
      <c r="AX78" s="546" t="str">
        <f>IFERROR(VLOOKUP(K78,【参考】数式用!$AR$3:$AS$49,2, FALSE), "")</f>
        <v/>
      </c>
      <c r="AY78" s="547" t="str">
        <f>IF(AND(AN78="加算対象",N78="処遇改善加算Ⅰ"),"AI列に色付け","")</f>
        <v/>
      </c>
      <c r="AZ78" s="547" t="str">
        <f>IF(AND(N78="処遇改善加算Ⅰ", AI78=""), "未入力","入力済")</f>
        <v>入力済</v>
      </c>
      <c r="BA78" s="546" t="str">
        <f>IFERROR(VLOOKUP(K78,【参考】数式用!$AX$3:$AY$56, 2, FALSE), "")</f>
        <v/>
      </c>
      <c r="BB78" s="547" t="str">
        <f>IF(COUNTIF(AE78:AH78,"*令和８年度特例要件を*")&gt;0,"AJ列に色付け","")</f>
        <v/>
      </c>
      <c r="BC78" s="647" t="str">
        <f>IF(AND(COUNTIF(AE78:AH78,"*令和８年度特例要件を*")&gt;0,AJ78=""),"未入力","入力済")</f>
        <v>入力済</v>
      </c>
      <c r="BD78" s="547" t="str">
        <f>IF(BB78="AJ列に色付け","入力必要","")</f>
        <v/>
      </c>
      <c r="BE78" s="547" t="str">
        <f>G78</f>
        <v/>
      </c>
      <c r="BF78" s="514"/>
      <c r="BG78" s="514"/>
      <c r="BH78" s="633" t="e">
        <f>VLOOKUP(K78,【参考】数式用!$A$2:$O$57,15,FALSE)</f>
        <v>#N/A</v>
      </c>
      <c r="BI78" s="514"/>
      <c r="BJ78" s="514"/>
      <c r="BK78" s="514"/>
      <c r="BL78" s="514"/>
      <c r="BM78" s="514"/>
      <c r="BN78" s="514"/>
      <c r="BO78" s="515"/>
    </row>
    <row ht="109.9" customHeight="1" r="79" spans="1:67" s="516" customForma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IF(Q79&gt;=1,(U79*12+W79)-(Q79*12+S79)+1,"")</f>
        <v/>
      </c>
      <c r="AA79" s="458" t="s">
        <v>275</v>
      </c>
      <c r="AB79" s="459" t="str">
        <f>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IF(AND(N79&lt;&gt;"",OR(U79&lt;&gt;8,W79&lt;&gt;5)),"！算定期間の終わりが令和８年５月になっていません。令和８年６月以降については別シートに記載してください。",IF(AND(AN79="加算対象外",N79&lt;&gt;""),"このサービスは、令和８年４月・５月は処遇改善加算の対象ではありません。記入しないでください。",""))</f>
        <v/>
      </c>
      <c r="AL79" s="542" t="str">
        <f>IF(OR(N79="",AN79="加算対象外"),"",IF(OR(AND(COUNTIF(AP79,"未入力")&gt;0,AD79=""),AND(COUNTIF(AQ79,"未入力")&gt;0,AE79=""),AND(COUNTIF(AN79:BE79,"AF列に色付け")&gt;0,AF79=""),AND(COUNTIF(AN79:BE79,"AG列に色付け")&gt;0,OR(AG79="",AG79=0)),AND(COUNTIF(AN79:BE79,"AH列に色付け")&gt;0,AH79=""),AND(COUNTIF(AN79:BE79,"AI列に色付け")&gt;0,AI79=""),AND(COUNTIF(AN79:BE79,"AJ列に色付け")&gt;0,AJ79="")),"！記入が必要な欄（オレンジ色のセル）に空欄があります。空欄を埋めてください。",""))</f>
        <v/>
      </c>
      <c r="AM79" s="543"/>
      <c r="AN79" s="547" t="str">
        <f>IFERROR(VLOOKUP(K79,【参考】数式用!$A$2:$N$57,14,FALSE),"")</f>
        <v/>
      </c>
      <c r="AO79" s="547" t="str">
        <f>IF(AND(K79&lt;&gt;"",AN79="加算対象"),"N列に色付け","")</f>
        <v/>
      </c>
      <c r="AP79" s="546" t="str">
        <f>IF(AND(AC79&lt;&gt;0,AC79&lt;&gt;"",AN79="加算対象"),IF(AD79="○","入力済","未入力"),"")</f>
        <v/>
      </c>
      <c r="AQ79" s="546" t="str">
        <f>IF(AND(N79&lt;&gt;"",AE79="",AN79="加算対象"),"未入力","入力済")</f>
        <v>入力済</v>
      </c>
      <c r="AR79" s="547" t="str">
        <f>IF(AND(N79&lt;&gt;"",N79&lt;&gt;"処遇改善加算Ⅳ",AN79="加算対象"),"AF列に色付け","")</f>
        <v/>
      </c>
      <c r="AS79" s="546" t="str">
        <f>IF(AND(N79&lt;&gt;"",N79&lt;&gt;"処遇改善加算Ⅳ",AF79=""),"未入力","入力済")</f>
        <v>入力済</v>
      </c>
      <c r="AT79" s="546" t="str">
        <f>IF(OR(N79="処遇改善加算Ⅰ",N79="処遇改善加算Ⅱ"),"対象","")</f>
        <v/>
      </c>
      <c r="AU79" s="546" t="str">
        <f>IF(AND(AN79="加算対象",N79&lt;&gt;"処遇改善加算Ⅲ",N79&lt;&gt;"処遇改善加算Ⅳ",N79&lt;&gt;"",AT79&lt;&gt;"対象外"),1,"")</f>
        <v/>
      </c>
      <c r="AV79" s="547" t="str">
        <f>IF(AND(AU79=1,OR(AG79=0,AG79=""),AN79="加算対象"),"AH列に色付け","")</f>
        <v/>
      </c>
      <c r="AW79" s="547" t="str">
        <f>IF(AND($AU79=1,$AV79="AH列に色付け",OR($AG79="",$AH79="")),"未入力",IF(AND($AU79=1,$AV79="",$AG79=""),"未入力","入力済"))</f>
        <v>入力済</v>
      </c>
      <c r="AX79" s="546" t="str">
        <f>IFERROR(VLOOKUP(K79,【参考】数式用!$AR$3:$AS$49,2, FALSE), "")</f>
        <v/>
      </c>
      <c r="AY79" s="547" t="str">
        <f>IF(AND(AN79="加算対象",N79="処遇改善加算Ⅰ"),"AI列に色付け","")</f>
        <v/>
      </c>
      <c r="AZ79" s="547" t="str">
        <f>IF(AND(N79="処遇改善加算Ⅰ",AI79=""),"未入力","入力済")</f>
        <v>入力済</v>
      </c>
      <c r="BA79" s="546" t="str">
        <f>IFERROR(VLOOKUP(K79,【参考】数式用!$AX$3:$AY$56, 2, FALSE), "")</f>
        <v/>
      </c>
      <c r="BB79" s="547" t="str">
        <f>IF(COUNTIF(AE79:AH79,"*令和８年度特例要件を*")&gt;0,"AJ列に色付け","")</f>
        <v/>
      </c>
      <c r="BC79" s="647" t="str">
        <f>IF(AND(COUNTIF(AE79:AH79,"*令和８年度特例要件を*")&gt;0,AJ79=""),"未入力","入力済")</f>
        <v>入力済</v>
      </c>
      <c r="BD79" s="547" t="str">
        <f>IF(BB79="AJ列に色付け","入力必要","")</f>
        <v/>
      </c>
      <c r="BE79" s="547" t="str">
        <f>G79</f>
        <v/>
      </c>
      <c r="BF79" s="514"/>
      <c r="BG79" s="514"/>
      <c r="BH79" s="633" t="e">
        <f>VLOOKUP(K79,【参考】数式用!$A$2:$O$57,15,FALSE)</f>
        <v>#N/A</v>
      </c>
      <c r="BI79" s="514"/>
      <c r="BJ79" s="514"/>
      <c r="BK79" s="514"/>
      <c r="BL79" s="514"/>
      <c r="BM79" s="514"/>
      <c r="BN79" s="514"/>
      <c r="BO79" s="515"/>
    </row>
    <row ht="109.9" customHeight="1" r="80" spans="1:67" s="516" customForma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IF(Q80&gt;=1,(U80*12+W80)-(Q80*12+S80)+1,"")</f>
        <v/>
      </c>
      <c r="AA80" s="458" t="s">
        <v>275</v>
      </c>
      <c r="AB80" s="459" t="str">
        <f>IFERROR(ROUNDDOWN(ROUND(L80*O80,0)*M80,0)*Z80,"")</f>
        <v/>
      </c>
      <c r="AC80" s="460" t="str">
        <f>IFERROR(ROUNDDOWN(ROUNDDOWN(ROUND(L80*VLOOKUP(K80,【参考】数式用!$A$4:$F$57,MATCH("処遇改善加算Ⅳ",【参考】数式用!$C$3:$F$3,0)+2,0),0)*M80,0)*Z80*0.5,0), "")</f>
        <v/>
      </c>
      <c r="AD80" s="156"/>
      <c r="AE80" s="157"/>
      <c r="AF80" s="157"/>
      <c r="AG80" s="158"/>
      <c r="AH80" s="159"/>
      <c r="AI80" s="161"/>
      <c r="AJ80" s="161"/>
      <c r="AK80" s="541" t="str">
        <f>IF(AND(N80&lt;&gt;"",OR(U80&lt;&gt;8,W80&lt;&gt;5)),"！算定期間の終わりが令和８年５月になっていません。令和８年６月以降については別シートに記載してください。",IF(AND(AN80="加算対象外",N80&lt;&gt;""),"このサービスは、令和８年４月・５月は処遇改善加算の対象ではありません。記入しないでください。",""))</f>
        <v/>
      </c>
      <c r="AL80" s="542" t="str">
        <f>IF(OR(N80="",AN80="加算対象外"),"",IF(OR(AND(COUNTIF(AP80,"未入力")&gt;0,AD80=""),AND(COUNTIF(AQ80,"未入力")&gt;0,AE80=""),AND(COUNTIF(AN80:BE80,"AF列に色付け")&gt;0,AF80=""),AND(COUNTIF(AN80:BE80,"AG列に色付け")&gt;0,OR(AG80="",AG80=0)),AND(COUNTIF(AN80:BE80,"AH列に色付け")&gt;0,AH80=""),AND(COUNTIF(AN80:BE80,"AI列に色付け")&gt;0,AI80=""),AND(COUNTIF(AN80:BE80,"AJ列に色付け")&gt;0,AJ80="")),"！記入が必要な欄（オレンジ色のセル）に空欄があります。空欄を埋めてください。",""))</f>
        <v/>
      </c>
      <c r="AM80" s="543"/>
      <c r="AN80" s="547" t="str">
        <f>IFERROR(VLOOKUP(K80,【参考】数式用!$A$2:$N$57,14,FALSE),"")</f>
        <v/>
      </c>
      <c r="AO80" s="547" t="str">
        <f>IF(AND(K80&lt;&gt;"",AN80="加算対象"),"N列に色付け","")</f>
        <v/>
      </c>
      <c r="AP80" s="546" t="str">
        <f>IF(AND(AC80&lt;&gt;0,AC80&lt;&gt;"",AN80="加算対象"),IF(AD80="○","入力済","未入力"),"")</f>
        <v/>
      </c>
      <c r="AQ80" s="546" t="str">
        <f>IF(AND(N80&lt;&gt;"",AE80="",AN80="加算対象"),"未入力","入力済")</f>
        <v>入力済</v>
      </c>
      <c r="AR80" s="547" t="str">
        <f>IF(AND(N80&lt;&gt;"",N80&lt;&gt;"処遇改善加算Ⅳ",AN80="加算対象"),"AF列に色付け","")</f>
        <v/>
      </c>
      <c r="AS80" s="546" t="str">
        <f>IF(AND(N80&lt;&gt;"",N80&lt;&gt;"処遇改善加算Ⅳ",AF80=""),"未入力","入力済")</f>
        <v>入力済</v>
      </c>
      <c r="AT80" s="546" t="str">
        <f>IF(OR(N80="処遇改善加算Ⅰ",N80="処遇改善加算Ⅱ"),"対象","")</f>
        <v/>
      </c>
      <c r="AU80" s="546" t="str">
        <f>IF(AND(AN80="加算対象",N80&lt;&gt;"処遇改善加算Ⅲ",N80&lt;&gt;"処遇改善加算Ⅳ",N80&lt;&gt;"",AT80&lt;&gt;"対象外"),1,"")</f>
        <v/>
      </c>
      <c r="AV80" s="547" t="str">
        <f>IF(AND(AU80=1,OR(AG80=0,AG80=""),AN80="加算対象"),"AH列に色付け","")</f>
        <v/>
      </c>
      <c r="AW80" s="547" t="str">
        <f>IF(AND($AU80=1,$AV80="AH列に色付け",OR($AG80="",$AH80="")),"未入力",IF(AND($AU80=1,$AV80="",$AG80=""),"未入力","入力済"))</f>
        <v>入力済</v>
      </c>
      <c r="AX80" s="546" t="str">
        <f>IFERROR(VLOOKUP(K80,【参考】数式用!$AR$3:$AS$49,2, FALSE), "")</f>
        <v/>
      </c>
      <c r="AY80" s="547" t="str">
        <f>IF(AND(AN80="加算対象",N80="処遇改善加算Ⅰ"),"AI列に色付け","")</f>
        <v/>
      </c>
      <c r="AZ80" s="547" t="str">
        <f>IF(AND(N80="処遇改善加算Ⅰ",AI80=""),"未入力","入力済")</f>
        <v>入力済</v>
      </c>
      <c r="BA80" s="546" t="str">
        <f>IFERROR(VLOOKUP(K80,【参考】数式用!$AX$3:$AY$56, 2, FALSE), "")</f>
        <v/>
      </c>
      <c r="BB80" s="547" t="str">
        <f>IF(COUNTIF(AE80:AH80,"*令和８年度特例要件を*")&gt;0,"AJ列に色付け","")</f>
        <v/>
      </c>
      <c r="BC80" s="647" t="str">
        <f>IF(AND(COUNTIF(AE80:AH80,"*令和８年度特例要件を*")&gt;0,AJ80=""),"未入力","入力済")</f>
        <v>入力済</v>
      </c>
      <c r="BD80" s="547" t="str">
        <f>IF(BB80="AJ列に色付け","入力必要","")</f>
        <v/>
      </c>
      <c r="BE80" s="547" t="str">
        <f>G80</f>
        <v/>
      </c>
      <c r="BF80" s="514"/>
      <c r="BG80" s="514"/>
      <c r="BH80" s="633" t="e">
        <f>VLOOKUP(K80,【参考】数式用!$A$2:$O$57,15,FALSE)</f>
        <v>#N/A</v>
      </c>
      <c r="BI80" s="514"/>
      <c r="BJ80" s="514"/>
      <c r="BK80" s="514"/>
      <c r="BL80" s="514"/>
      <c r="BM80" s="514"/>
      <c r="BN80" s="514"/>
      <c r="BO80" s="515"/>
    </row>
    <row ht="109.9" customHeight="1" r="81" spans="1:67" s="516" customForma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IF(Q81&gt;=1,(U81*12+W81)-(Q81*12+S81)+1,"")</f>
        <v/>
      </c>
      <c r="AA81" s="458" t="s">
        <v>275</v>
      </c>
      <c r="AB81" s="459" t="str">
        <f>IFERROR(ROUNDDOWN(ROUND(L81*O81,0)*M81,0)*Z81,"")</f>
        <v/>
      </c>
      <c r="AC81" s="460" t="str">
        <f>IFERROR(ROUNDDOWN(ROUNDDOWN(ROUND(L81*VLOOKUP(K81,【参考】数式用!$A$4:$F$57,MATCH("処遇改善加算Ⅳ",【参考】数式用!$C$3:$F$3,0)+2,0),0)*M81,0)*Z81*0.5,0), "")</f>
        <v/>
      </c>
      <c r="AD81" s="156"/>
      <c r="AE81" s="157"/>
      <c r="AF81" s="157"/>
      <c r="AG81" s="158"/>
      <c r="AH81" s="159"/>
      <c r="AI81" s="161"/>
      <c r="AJ81" s="161"/>
      <c r="AK81" s="541" t="str">
        <f>IF(AND(N81&lt;&gt;"",OR(U81&lt;&gt;8,W81&lt;&gt;5)),"！算定期間の終わりが令和８年５月になっていません。令和８年６月以降については別シートに記載してください。",IF(AND(AN81="加算対象外",N81&lt;&gt;""),"このサービスは、令和８年４月・５月は処遇改善加算の対象ではありません。記入しないでください。",""))</f>
        <v/>
      </c>
      <c r="AL81" s="542" t="str">
        <f>IF(OR(N81="",AN81="加算対象外"),"",IF(OR(AND(COUNTIF(AP81,"未入力")&gt;0,AD81=""),AND(COUNTIF(AQ81,"未入力")&gt;0,AE81=""),AND(COUNTIF(AN81:BE81,"AF列に色付け")&gt;0,AF81=""),AND(COUNTIF(AN81:BE81,"AG列に色付け")&gt;0,OR(AG81="",AG81=0)),AND(COUNTIF(AN81:BE81,"AH列に色付け")&gt;0,AH81=""),AND(COUNTIF(AN81:BE81,"AI列に色付け")&gt;0,AI81=""),AND(COUNTIF(AN81:BE81,"AJ列に色付け")&gt;0,AJ81="")),"！記入が必要な欄（オレンジ色のセル）に空欄があります。空欄を埋めてください。",""))</f>
        <v/>
      </c>
      <c r="AM81" s="543"/>
      <c r="AN81" s="547" t="str">
        <f>IFERROR(VLOOKUP(K81,【参考】数式用!$A$2:$N$57,14,FALSE),"")</f>
        <v/>
      </c>
      <c r="AO81" s="547" t="str">
        <f>IF(AND(K81&lt;&gt;"",AN81="加算対象"),"N列に色付け","")</f>
        <v/>
      </c>
      <c r="AP81" s="546" t="str">
        <f>IF(AND(AC81&lt;&gt;0,AC81&lt;&gt;"",AN81="加算対象"),IF(AD81="○","入力済","未入力"),"")</f>
        <v/>
      </c>
      <c r="AQ81" s="546" t="str">
        <f>IF(AND(N81&lt;&gt;"",AE81="",AN81="加算対象"),"未入力","入力済")</f>
        <v>入力済</v>
      </c>
      <c r="AR81" s="547" t="str">
        <f>IF(AND(N81&lt;&gt;"",N81&lt;&gt;"処遇改善加算Ⅳ",AN81="加算対象"),"AF列に色付け","")</f>
        <v/>
      </c>
      <c r="AS81" s="546" t="str">
        <f>IF(AND(N81&lt;&gt;"",N81&lt;&gt;"処遇改善加算Ⅳ",AF81=""),"未入力","入力済")</f>
        <v>入力済</v>
      </c>
      <c r="AT81" s="546" t="str">
        <f>IF(OR(N81="処遇改善加算Ⅰ",N81="処遇改善加算Ⅱ"),"対象","")</f>
        <v/>
      </c>
      <c r="AU81" s="546" t="str">
        <f>IF(AND(AN81="加算対象",N81&lt;&gt;"処遇改善加算Ⅲ",N81&lt;&gt;"処遇改善加算Ⅳ",N81&lt;&gt;"",AT81&lt;&gt;"対象外"),1,"")</f>
        <v/>
      </c>
      <c r="AV81" s="547" t="str">
        <f>IF(AND(AU81=1,OR(AG81=0,AG81=""),AN81="加算対象"),"AH列に色付け","")</f>
        <v/>
      </c>
      <c r="AW81" s="547" t="str">
        <f>IF(AND($AU81=1,$AV81="AH列に色付け",OR($AG81="",$AH81="")),"未入力",IF(AND($AU81=1,$AV81="",$AG81=""),"未入力","入力済"))</f>
        <v>入力済</v>
      </c>
      <c r="AX81" s="546" t="str">
        <f>IFERROR(VLOOKUP(K81,【参考】数式用!$AR$3:$AS$49,2, FALSE), "")</f>
        <v/>
      </c>
      <c r="AY81" s="547" t="str">
        <f>IF(AND(AN81="加算対象",N81="処遇改善加算Ⅰ"),"AI列に色付け","")</f>
        <v/>
      </c>
      <c r="AZ81" s="547" t="str">
        <f>IF(AND(N81="処遇改善加算Ⅰ",AI81=""),"未入力","入力済")</f>
        <v>入力済</v>
      </c>
      <c r="BA81" s="546" t="str">
        <f>IFERROR(VLOOKUP(K81,【参考】数式用!$AX$3:$AY$56, 2, FALSE), "")</f>
        <v/>
      </c>
      <c r="BB81" s="547" t="str">
        <f>IF(COUNTIF(AE81:AH81,"*令和８年度特例要件を*")&gt;0,"AJ列に色付け","")</f>
        <v/>
      </c>
      <c r="BC81" s="647" t="str">
        <f>IF(AND(COUNTIF(AE81:AH81,"*令和８年度特例要件を*")&gt;0,AJ81=""),"未入力","入力済")</f>
        <v>入力済</v>
      </c>
      <c r="BD81" s="547" t="str">
        <f>IF(BB81="AJ列に色付け","入力必要","")</f>
        <v/>
      </c>
      <c r="BE81" s="547" t="str">
        <f>G81</f>
        <v/>
      </c>
      <c r="BF81" s="514"/>
      <c r="BG81" s="514"/>
      <c r="BH81" s="633" t="e">
        <f>VLOOKUP(K81,【参考】数式用!$A$2:$O$57,15,FALSE)</f>
        <v>#N/A</v>
      </c>
      <c r="BI81" s="514"/>
      <c r="BJ81" s="514"/>
      <c r="BK81" s="514"/>
      <c r="BL81" s="514"/>
      <c r="BM81" s="514"/>
      <c r="BN81" s="514"/>
      <c r="BO81" s="515"/>
    </row>
    <row ht="109.9" customHeight="1" r="82" spans="1:67" s="516" customForma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IF(Q82&gt;=1,(U82*12+W82)-(Q82*12+S82)+1,"")</f>
        <v/>
      </c>
      <c r="AA82" s="458" t="s">
        <v>275</v>
      </c>
      <c r="AB82" s="459" t="str">
        <f>IFERROR(ROUNDDOWN(ROUND(L82*O82,0)*M82,0)*Z82,"")</f>
        <v/>
      </c>
      <c r="AC82" s="460" t="str">
        <f>IFERROR(ROUNDDOWN(ROUNDDOWN(ROUND(L82*VLOOKUP(K82,【参考】数式用!$A$4:$F$57,MATCH("処遇改善加算Ⅳ",【参考】数式用!$C$3:$F$3,0)+2,0),0)*M82,0)*Z82*0.5,0), "")</f>
        <v/>
      </c>
      <c r="AD82" s="156"/>
      <c r="AE82" s="157"/>
      <c r="AF82" s="157"/>
      <c r="AG82" s="158"/>
      <c r="AH82" s="159"/>
      <c r="AI82" s="161"/>
      <c r="AJ82" s="161"/>
      <c r="AK82" s="541" t="str">
        <f>IF(AND(N82&lt;&gt;"",OR(U82&lt;&gt;8,W82&lt;&gt;5)),"！算定期間の終わりが令和８年５月になっていません。令和８年６月以降については別シートに記載してください。",IF(AND(AN82="加算対象外",N82&lt;&gt;""),"このサービスは、令和８年４月・５月は処遇改善加算の対象ではありません。記入しないでください。",""))</f>
        <v/>
      </c>
      <c r="AL82" s="542" t="str">
        <f>IF(OR(N82="",AN82="加算対象外"),"",IF(OR(AND(COUNTIF(AP82,"未入力")&gt;0,AD82=""),AND(COUNTIF(AQ82,"未入力")&gt;0,AE82=""),AND(COUNTIF(AN82:BE82,"AF列に色付け")&gt;0,AF82=""),AND(COUNTIF(AN82:BE82,"AG列に色付け")&gt;0,OR(AG82="",AG82=0)),AND(COUNTIF(AN82:BE82,"AH列に色付け")&gt;0,AH82=""),AND(COUNTIF(AN82:BE82,"AI列に色付け")&gt;0,AI82=""),AND(COUNTIF(AN82:BE82,"AJ列に色付け")&gt;0,AJ82="")),"！記入が必要な欄（オレンジ色のセル）に空欄があります。空欄を埋めてください。",""))</f>
        <v/>
      </c>
      <c r="AM82" s="543"/>
      <c r="AN82" s="547" t="str">
        <f>IFERROR(VLOOKUP(K82,【参考】数式用!$A$2:$N$57,14,FALSE),"")</f>
        <v/>
      </c>
      <c r="AO82" s="547" t="str">
        <f>IF(AND(K82&lt;&gt;"",AN82="加算対象"),"N列に色付け","")</f>
        <v/>
      </c>
      <c r="AP82" s="546" t="str">
        <f>IF(AND(AC82&lt;&gt;0,AC82&lt;&gt;"",AN82="加算対象"),IF(AD82="○","入力済","未入力"),"")</f>
        <v/>
      </c>
      <c r="AQ82" s="546" t="str">
        <f>IF(AND(N82&lt;&gt;"",AE82="",AN82="加算対象"),"未入力","入力済")</f>
        <v>入力済</v>
      </c>
      <c r="AR82" s="547" t="str">
        <f>IF(AND(N82&lt;&gt;"",N82&lt;&gt;"処遇改善加算Ⅳ",AN82="加算対象"),"AF列に色付け","")</f>
        <v/>
      </c>
      <c r="AS82" s="546" t="str">
        <f>IF(AND(N82&lt;&gt;"",N82&lt;&gt;"処遇改善加算Ⅳ",AF82=""),"未入力","入力済")</f>
        <v>入力済</v>
      </c>
      <c r="AT82" s="546" t="str">
        <f>IF(OR(N82="処遇改善加算Ⅰ",N82="処遇改善加算Ⅱ"),"対象","")</f>
        <v/>
      </c>
      <c r="AU82" s="546" t="str">
        <f>IF(AND(AN82="加算対象",N82&lt;&gt;"処遇改善加算Ⅲ",N82&lt;&gt;"処遇改善加算Ⅳ",N82&lt;&gt;"",AT82&lt;&gt;"対象外"),1,"")</f>
        <v/>
      </c>
      <c r="AV82" s="547" t="str">
        <f>IF(AND(AU82=1,OR(AG82=0,AG82=""),AN82="加算対象"),"AH列に色付け","")</f>
        <v/>
      </c>
      <c r="AW82" s="547" t="str">
        <f>IF(AND($AU82=1,$AV82="AH列に色付け",OR($AG82="",$AH82="")),"未入力",IF(AND($AU82=1,$AV82="",$AG82=""),"未入力","入力済"))</f>
        <v>入力済</v>
      </c>
      <c r="AX82" s="546" t="str">
        <f>IFERROR(VLOOKUP(K82,【参考】数式用!$AR$3:$AS$49,2, FALSE), "")</f>
        <v/>
      </c>
      <c r="AY82" s="547" t="str">
        <f>IF(AND(AN82="加算対象",N82="処遇改善加算Ⅰ"),"AI列に色付け","")</f>
        <v/>
      </c>
      <c r="AZ82" s="547" t="str">
        <f>IF(AND(N82="処遇改善加算Ⅰ",AI82=""),"未入力","入力済")</f>
        <v>入力済</v>
      </c>
      <c r="BA82" s="546" t="str">
        <f>IFERROR(VLOOKUP(K82,【参考】数式用!$AX$3:$AY$56, 2, FALSE), "")</f>
        <v/>
      </c>
      <c r="BB82" s="547" t="str">
        <f>IF(COUNTIF(AE82:AH82,"*令和８年度特例要件を*")&gt;0,"AJ列に色付け","")</f>
        <v/>
      </c>
      <c r="BC82" s="647" t="str">
        <f>IF(AND(COUNTIF(AE82:AH82,"*令和８年度特例要件を*")&gt;0,AJ82=""),"未入力","入力済")</f>
        <v>入力済</v>
      </c>
      <c r="BD82" s="547" t="str">
        <f>IF(BB82="AJ列に色付け","入力必要","")</f>
        <v/>
      </c>
      <c r="BE82" s="547" t="str">
        <f>G82</f>
        <v/>
      </c>
      <c r="BF82" s="514"/>
      <c r="BG82" s="514"/>
      <c r="BH82" s="633" t="e">
        <f>VLOOKUP(K82,【参考】数式用!$A$2:$O$57,15,FALSE)</f>
        <v>#N/A</v>
      </c>
      <c r="BI82" s="514"/>
      <c r="BJ82" s="514"/>
      <c r="BK82" s="514"/>
      <c r="BL82" s="514"/>
      <c r="BM82" s="514"/>
      <c r="BN82" s="514"/>
      <c r="BO82" s="515"/>
    </row>
    <row ht="109.9" customHeight="1" r="83" spans="1:67" s="516" customForma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IF(Q83&gt;=1,(U83*12+W83)-(Q83*12+S83)+1,"")</f>
        <v/>
      </c>
      <c r="AA83" s="458" t="s">
        <v>275</v>
      </c>
      <c r="AB83" s="459" t="str">
        <f>IFERROR(ROUNDDOWN(ROUND(L83*O83,0)*M83,0)*Z83,"")</f>
        <v/>
      </c>
      <c r="AC83" s="460" t="str">
        <f>IFERROR(ROUNDDOWN(ROUNDDOWN(ROUND(L83*VLOOKUP(K83,【参考】数式用!$A$4:$F$57,MATCH("処遇改善加算Ⅳ",【参考】数式用!$C$3:$F$3,0)+2,0),0)*M83,0)*Z83*0.5,0), "")</f>
        <v/>
      </c>
      <c r="AD83" s="156"/>
      <c r="AE83" s="157"/>
      <c r="AF83" s="157"/>
      <c r="AG83" s="158"/>
      <c r="AH83" s="159"/>
      <c r="AI83" s="161"/>
      <c r="AJ83" s="161"/>
      <c r="AK83" s="541" t="str">
        <f>IF(AND(N83&lt;&gt;"",OR(U83&lt;&gt;8,W83&lt;&gt;5)),"！算定期間の終わりが令和８年５月になっていません。令和８年６月以降については別シートに記載してください。",IF(AND(AN83="加算対象外",N83&lt;&gt;""),"このサービスは、令和８年４月・５月は処遇改善加算の対象ではありません。記入しないでください。",""))</f>
        <v/>
      </c>
      <c r="AL83" s="542" t="str">
        <f>IF(OR(N83="",AN83="加算対象外"),"",IF(OR(AND(COUNTIF(AP83,"未入力")&gt;0,AD83=""),AND(COUNTIF(AQ83,"未入力")&gt;0,AE83=""),AND(COUNTIF(AN83:BE83,"AF列に色付け")&gt;0,AF83=""),AND(COUNTIF(AN83:BE83,"AG列に色付け")&gt;0,OR(AG83="",AG83=0)),AND(COUNTIF(AN83:BE83,"AH列に色付け")&gt;0,AH83=""),AND(COUNTIF(AN83:BE83,"AI列に色付け")&gt;0,AI83=""),AND(COUNTIF(AN83:BE83,"AJ列に色付け")&gt;0,AJ83="")),"！記入が必要な欄（オレンジ色のセル）に空欄があります。空欄を埋めてください。",""))</f>
        <v/>
      </c>
      <c r="AM83" s="543"/>
      <c r="AN83" s="547" t="str">
        <f>IFERROR(VLOOKUP(K83,【参考】数式用!$A$2:$N$57,14,FALSE),"")</f>
        <v/>
      </c>
      <c r="AO83" s="547" t="str">
        <f>IF(AND(K83&lt;&gt;"",AN83="加算対象"),"N列に色付け","")</f>
        <v/>
      </c>
      <c r="AP83" s="546" t="str">
        <f>IF(AND(AC83&lt;&gt;0,AC83&lt;&gt;"",AN83="加算対象"),IF(AD83="○","入力済","未入力"),"")</f>
        <v/>
      </c>
      <c r="AQ83" s="546" t="str">
        <f>IF(AND(N83&lt;&gt;"",AE83="",AN83="加算対象"),"未入力","入力済")</f>
        <v>入力済</v>
      </c>
      <c r="AR83" s="547" t="str">
        <f>IF(AND(N83&lt;&gt;"",N83&lt;&gt;"処遇改善加算Ⅳ",AN83="加算対象"),"AF列に色付け","")</f>
        <v/>
      </c>
      <c r="AS83" s="546" t="str">
        <f>IF(AND(N83&lt;&gt;"",N83&lt;&gt;"処遇改善加算Ⅳ",AF83=""),"未入力","入力済")</f>
        <v>入力済</v>
      </c>
      <c r="AT83" s="546" t="str">
        <f>IF(OR(N83="処遇改善加算Ⅰ",N83="処遇改善加算Ⅱ"),"対象","")</f>
        <v/>
      </c>
      <c r="AU83" s="546" t="str">
        <f>IF(AND(AN83="加算対象",N83&lt;&gt;"処遇改善加算Ⅲ",N83&lt;&gt;"処遇改善加算Ⅳ",N83&lt;&gt;"",AT83&lt;&gt;"対象外"),1,"")</f>
        <v/>
      </c>
      <c r="AV83" s="547" t="str">
        <f>IF(AND(AU83=1,OR(AG83=0,AG83=""),AN83="加算対象"),"AH列に色付け","")</f>
        <v/>
      </c>
      <c r="AW83" s="547" t="str">
        <f>IF(AND($AU83=1,$AV83="AH列に色付け",OR($AG83="",$AH83="")),"未入力",IF(AND($AU83=1,$AV83="",$AG83=""),"未入力","入力済"))</f>
        <v>入力済</v>
      </c>
      <c r="AX83" s="546" t="str">
        <f>IFERROR(VLOOKUP(K83,【参考】数式用!$AR$3:$AS$49,2, FALSE), "")</f>
        <v/>
      </c>
      <c r="AY83" s="547" t="str">
        <f>IF(AND(AN83="加算対象",N83="処遇改善加算Ⅰ"),"AI列に色付け","")</f>
        <v/>
      </c>
      <c r="AZ83" s="547" t="str">
        <f>IF(AND(N83="処遇改善加算Ⅰ",AI83=""),"未入力","入力済")</f>
        <v>入力済</v>
      </c>
      <c r="BA83" s="546" t="str">
        <f>IFERROR(VLOOKUP(K83,【参考】数式用!$AX$3:$AY$56, 2, FALSE), "")</f>
        <v/>
      </c>
      <c r="BB83" s="547" t="str">
        <f>IF(COUNTIF(AE83:AH83,"*令和８年度特例要件を*")&gt;0,"AJ列に色付け","")</f>
        <v/>
      </c>
      <c r="BC83" s="647" t="str">
        <f>IF(AND(COUNTIF(AE83:AH83,"*令和８年度特例要件を*")&gt;0,AJ83=""),"未入力","入力済")</f>
        <v>入力済</v>
      </c>
      <c r="BD83" s="547" t="str">
        <f>IF(BB83="AJ列に色付け","入力必要","")</f>
        <v/>
      </c>
      <c r="BE83" s="547" t="str">
        <f>G83</f>
        <v/>
      </c>
      <c r="BF83" s="514"/>
      <c r="BG83" s="514"/>
      <c r="BH83" s="633" t="e">
        <f>VLOOKUP(K83,【参考】数式用!$A$2:$O$57,15,FALSE)</f>
        <v>#N/A</v>
      </c>
      <c r="BI83" s="514"/>
      <c r="BJ83" s="514"/>
      <c r="BK83" s="514"/>
      <c r="BL83" s="514"/>
      <c r="BM83" s="514"/>
      <c r="BN83" s="514"/>
      <c r="BO83" s="515"/>
    </row>
    <row ht="109.9" customHeight="1" r="84" spans="1:67" s="516" customForma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IF(Q84&gt;=1,(U84*12+W84)-(Q84*12+S84)+1,"")</f>
        <v/>
      </c>
      <c r="AA84" s="458" t="s">
        <v>275</v>
      </c>
      <c r="AB84" s="459" t="str">
        <f>IFERROR(ROUNDDOWN(ROUND(L84*O84,0)*M84,0)*Z84,"")</f>
        <v/>
      </c>
      <c r="AC84" s="460" t="str">
        <f>IFERROR(ROUNDDOWN(ROUNDDOWN(ROUND(L84*VLOOKUP(K84,【参考】数式用!$A$4:$F$57,MATCH("処遇改善加算Ⅳ",【参考】数式用!$C$3:$F$3,0)+2,0),0)*M84,0)*Z84*0.5,0), "")</f>
        <v/>
      </c>
      <c r="AD84" s="156"/>
      <c r="AE84" s="157"/>
      <c r="AF84" s="157"/>
      <c r="AG84" s="158"/>
      <c r="AH84" s="159"/>
      <c r="AI84" s="161"/>
      <c r="AJ84" s="161"/>
      <c r="AK84" s="541" t="str">
        <f>IF(AND(N84&lt;&gt;"",OR(U84&lt;&gt;8,W84&lt;&gt;5)),"！算定期間の終わりが令和８年５月になっていません。令和８年６月以降については別シートに記載してください。",IF(AND(AN84="加算対象外",N84&lt;&gt;""),"このサービスは、令和８年４月・５月は処遇改善加算の対象ではありません。記入しないでください。",""))</f>
        <v/>
      </c>
      <c r="AL84" s="542" t="str">
        <f>IF(OR(N84="",AN84="加算対象外"),"",IF(OR(AND(COUNTIF(AP84,"未入力")&gt;0,AD84=""),AND(COUNTIF(AQ84,"未入力")&gt;0,AE84=""),AND(COUNTIF(AN84:BE84,"AF列に色付け")&gt;0,AF84=""),AND(COUNTIF(AN84:BE84,"AG列に色付け")&gt;0,OR(AG84="",AG84=0)),AND(COUNTIF(AN84:BE84,"AH列に色付け")&gt;0,AH84=""),AND(COUNTIF(AN84:BE84,"AI列に色付け")&gt;0,AI84=""),AND(COUNTIF(AN84:BE84,"AJ列に色付け")&gt;0,AJ84="")),"！記入が必要な欄（オレンジ色のセル）に空欄があります。空欄を埋めてください。",""))</f>
        <v/>
      </c>
      <c r="AM84" s="543"/>
      <c r="AN84" s="547" t="str">
        <f>IFERROR(VLOOKUP(K84,【参考】数式用!$A$2:$N$57,14,FALSE),"")</f>
        <v/>
      </c>
      <c r="AO84" s="547" t="str">
        <f>IF(AND(K84&lt;&gt;"",AN84="加算対象"),"N列に色付け","")</f>
        <v/>
      </c>
      <c r="AP84" s="546" t="str">
        <f>IF(AND(AC84&lt;&gt;0,AC84&lt;&gt;"",AN84="加算対象"),IF(AD84="○","入力済","未入力"),"")</f>
        <v/>
      </c>
      <c r="AQ84" s="546" t="str">
        <f>IF(AND(N84&lt;&gt;"",AE84="",AN84="加算対象"),"未入力","入力済")</f>
        <v>入力済</v>
      </c>
      <c r="AR84" s="547" t="str">
        <f>IF(AND(N84&lt;&gt;"",N84&lt;&gt;"処遇改善加算Ⅳ",AN84="加算対象"),"AF列に色付け","")</f>
        <v/>
      </c>
      <c r="AS84" s="546" t="str">
        <f>IF(AND(N84&lt;&gt;"",N84&lt;&gt;"処遇改善加算Ⅳ",AF84=""),"未入力","入力済")</f>
        <v>入力済</v>
      </c>
      <c r="AT84" s="546" t="str">
        <f>IF(OR(N84="処遇改善加算Ⅰ",N84="処遇改善加算Ⅱ"),"対象","")</f>
        <v/>
      </c>
      <c r="AU84" s="546" t="str">
        <f>IF(AND(AN84="加算対象",N84&lt;&gt;"処遇改善加算Ⅲ",N84&lt;&gt;"処遇改善加算Ⅳ",N84&lt;&gt;"",AT84&lt;&gt;"対象外"),1,"")</f>
        <v/>
      </c>
      <c r="AV84" s="547" t="str">
        <f>IF(AND(AU84=1,OR(AG84=0,AG84=""),AN84="加算対象"),"AH列に色付け","")</f>
        <v/>
      </c>
      <c r="AW84" s="547" t="str">
        <f>IF(AND($AU84=1,$AV84="AH列に色付け",OR($AG84="",$AH84="")),"未入力",IF(AND($AU84=1,$AV84="",$AG84=""),"未入力","入力済"))</f>
        <v>入力済</v>
      </c>
      <c r="AX84" s="546" t="str">
        <f>IFERROR(VLOOKUP(K84,【参考】数式用!$AR$3:$AS$49,2, FALSE), "")</f>
        <v/>
      </c>
      <c r="AY84" s="547" t="str">
        <f>IF(AND(AN84="加算対象",N84="処遇改善加算Ⅰ"),"AI列に色付け","")</f>
        <v/>
      </c>
      <c r="AZ84" s="547" t="str">
        <f>IF(AND(N84="処遇改善加算Ⅰ",AI84=""),"未入力","入力済")</f>
        <v>入力済</v>
      </c>
      <c r="BA84" s="546" t="str">
        <f>IFERROR(VLOOKUP(K84,【参考】数式用!$AX$3:$AY$56, 2, FALSE), "")</f>
        <v/>
      </c>
      <c r="BB84" s="547" t="str">
        <f>IF(COUNTIF(AE84:AH84,"*令和８年度特例要件を*")&gt;0,"AJ列に色付け","")</f>
        <v/>
      </c>
      <c r="BC84" s="647" t="str">
        <f>IF(AND(COUNTIF(AE84:AH84,"*令和８年度特例要件を*")&gt;0,AJ84=""),"未入力","入力済")</f>
        <v>入力済</v>
      </c>
      <c r="BD84" s="547" t="str">
        <f>IF(BB84="AJ列に色付け","入力必要","")</f>
        <v/>
      </c>
      <c r="BE84" s="547" t="str">
        <f>G84</f>
        <v/>
      </c>
      <c r="BF84" s="514"/>
      <c r="BG84" s="514"/>
      <c r="BH84" s="633" t="e">
        <f>VLOOKUP(K84,【参考】数式用!$A$2:$O$57,15,FALSE)</f>
        <v>#N/A</v>
      </c>
      <c r="BI84" s="514"/>
      <c r="BJ84" s="514"/>
      <c r="BK84" s="514"/>
      <c r="BL84" s="514"/>
      <c r="BM84" s="514"/>
      <c r="BN84" s="514"/>
      <c r="BO84" s="515"/>
    </row>
    <row ht="109.9" customHeight="1" r="85" spans="1:67" s="516" customForma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IF(Q85&gt;=1,(U85*12+W85)-(Q85*12+S85)+1,"")</f>
        <v/>
      </c>
      <c r="AA85" s="458" t="s">
        <v>275</v>
      </c>
      <c r="AB85" s="459" t="str">
        <f>IFERROR(ROUNDDOWN(ROUND(L85*O85,0)*M85,0)*Z85,"")</f>
        <v/>
      </c>
      <c r="AC85" s="460" t="str">
        <f>IFERROR(ROUNDDOWN(ROUNDDOWN(ROUND(L85*VLOOKUP(K85,【参考】数式用!$A$4:$F$57,MATCH("処遇改善加算Ⅳ",【参考】数式用!$C$3:$F$3,0)+2,0),0)*M85,0)*Z85*0.5,0), "")</f>
        <v/>
      </c>
      <c r="AD85" s="156"/>
      <c r="AE85" s="157"/>
      <c r="AF85" s="157"/>
      <c r="AG85" s="158"/>
      <c r="AH85" s="159"/>
      <c r="AI85" s="161"/>
      <c r="AJ85" s="161"/>
      <c r="AK85" s="541" t="str">
        <f>IF(AND(N85&lt;&gt;"",OR(U85&lt;&gt;8,W85&lt;&gt;5)),"！算定期間の終わりが令和８年５月になっていません。令和８年６月以降については別シートに記載してください。",IF(AND(AN85="加算対象外",N85&lt;&gt;""),"このサービスは、令和８年４月・５月は処遇改善加算の対象ではありません。記入しないでください。",""))</f>
        <v/>
      </c>
      <c r="AL85" s="542" t="str">
        <f>IF(OR(N85="",AN85="加算対象外"),"",IF(OR(AND(COUNTIF(AP85,"未入力")&gt;0,AD85=""),AND(COUNTIF(AQ85,"未入力")&gt;0,AE85=""),AND(COUNTIF(AN85:BE85,"AF列に色付け")&gt;0,AF85=""),AND(COUNTIF(AN85:BE85,"AG列に色付け")&gt;0,OR(AG85="",AG85=0)),AND(COUNTIF(AN85:BE85,"AH列に色付け")&gt;0,AH85=""),AND(COUNTIF(AN85:BE85,"AI列に色付け")&gt;0,AI85=""),AND(COUNTIF(AN85:BE85,"AJ列に色付け")&gt;0,AJ85="")),"！記入が必要な欄（オレンジ色のセル）に空欄があります。空欄を埋めてください。",""))</f>
        <v/>
      </c>
      <c r="AM85" s="543"/>
      <c r="AN85" s="547" t="str">
        <f>IFERROR(VLOOKUP(K85,【参考】数式用!$A$2:$N$57,14,FALSE),"")</f>
        <v/>
      </c>
      <c r="AO85" s="547" t="str">
        <f>IF(AND(K85&lt;&gt;"",AN85="加算対象"),"N列に色付け","")</f>
        <v/>
      </c>
      <c r="AP85" s="546" t="str">
        <f>IF(AND(AC85&lt;&gt;0,AC85&lt;&gt;"",AN85="加算対象"),IF(AD85="○","入力済","未入力"),"")</f>
        <v/>
      </c>
      <c r="AQ85" s="546" t="str">
        <f>IF(AND(N85&lt;&gt;"",AE85="",AN85="加算対象"),"未入力","入力済")</f>
        <v>入力済</v>
      </c>
      <c r="AR85" s="547" t="str">
        <f>IF(AND(N85&lt;&gt;"",N85&lt;&gt;"処遇改善加算Ⅳ",AN85="加算対象"),"AF列に色付け","")</f>
        <v/>
      </c>
      <c r="AS85" s="546" t="str">
        <f>IF(AND(N85&lt;&gt;"",N85&lt;&gt;"処遇改善加算Ⅳ",AF85=""),"未入力","入力済")</f>
        <v>入力済</v>
      </c>
      <c r="AT85" s="546" t="str">
        <f>IF(OR(N85="処遇改善加算Ⅰ",N85="処遇改善加算Ⅱ"),"対象","")</f>
        <v/>
      </c>
      <c r="AU85" s="546" t="str">
        <f>IF(AND(AN85="加算対象",N85&lt;&gt;"処遇改善加算Ⅲ",N85&lt;&gt;"処遇改善加算Ⅳ",N85&lt;&gt;"",AT85&lt;&gt;"対象外"),1,"")</f>
        <v/>
      </c>
      <c r="AV85" s="547" t="str">
        <f>IF(AND(AU85=1,OR(AG85=0,AG85=""),AN85="加算対象"),"AH列に色付け","")</f>
        <v/>
      </c>
      <c r="AW85" s="547" t="str">
        <f>IF(AND($AU85=1,$AV85="AH列に色付け",OR($AG85="",$AH85="")),"未入力",IF(AND($AU85=1,$AV85="",$AG85=""),"未入力","入力済"))</f>
        <v>入力済</v>
      </c>
      <c r="AX85" s="546" t="str">
        <f>IFERROR(VLOOKUP(K85,【参考】数式用!$AR$3:$AS$49,2, FALSE), "")</f>
        <v/>
      </c>
      <c r="AY85" s="547" t="str">
        <f>IF(AND(AN85="加算対象",N85="処遇改善加算Ⅰ"),"AI列に色付け","")</f>
        <v/>
      </c>
      <c r="AZ85" s="547" t="str">
        <f>IF(AND(N85="処遇改善加算Ⅰ",AI85=""),"未入力","入力済")</f>
        <v>入力済</v>
      </c>
      <c r="BA85" s="546" t="str">
        <f>IFERROR(VLOOKUP(K85,【参考】数式用!$AX$3:$AY$56, 2, FALSE), "")</f>
        <v/>
      </c>
      <c r="BB85" s="547" t="str">
        <f>IF(COUNTIF(AE85:AH85,"*令和８年度特例要件を*")&gt;0,"AJ列に色付け","")</f>
        <v/>
      </c>
      <c r="BC85" s="647" t="str">
        <f>IF(AND(COUNTIF(AE85:AH85,"*令和８年度特例要件を*")&gt;0,AJ85=""),"未入力","入力済")</f>
        <v>入力済</v>
      </c>
      <c r="BD85" s="547" t="str">
        <f>IF(BB85="AJ列に色付け","入力必要","")</f>
        <v/>
      </c>
      <c r="BE85" s="547" t="str">
        <f>G85</f>
        <v/>
      </c>
      <c r="BF85" s="514"/>
      <c r="BG85" s="514"/>
      <c r="BH85" s="633" t="e">
        <f>VLOOKUP(K85,【参考】数式用!$A$2:$O$57,15,FALSE)</f>
        <v>#N/A</v>
      </c>
      <c r="BI85" s="514"/>
      <c r="BJ85" s="514"/>
      <c r="BK85" s="514"/>
      <c r="BL85" s="514"/>
      <c r="BM85" s="514"/>
      <c r="BN85" s="514"/>
      <c r="BO85" s="515"/>
    </row>
    <row ht="109.9" customHeight="1" r="86" spans="1:67" s="516" customForma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IF(Q86&gt;=1,(U86*12+W86)-(Q86*12+S86)+1,"")</f>
        <v/>
      </c>
      <c r="AA86" s="458" t="s">
        <v>275</v>
      </c>
      <c r="AB86" s="459" t="str">
        <f>IFERROR(ROUNDDOWN(ROUND(L86*O86,0)*M86,0)*Z86,"")</f>
        <v/>
      </c>
      <c r="AC86" s="460" t="str">
        <f>IFERROR(ROUNDDOWN(ROUNDDOWN(ROUND(L86*VLOOKUP(K86,【参考】数式用!$A$4:$F$57,MATCH("処遇改善加算Ⅳ",【参考】数式用!$C$3:$F$3,0)+2,0),0)*M86,0)*Z86*0.5,0), "")</f>
        <v/>
      </c>
      <c r="AD86" s="156"/>
      <c r="AE86" s="157"/>
      <c r="AF86" s="157"/>
      <c r="AG86" s="158"/>
      <c r="AH86" s="159"/>
      <c r="AI86" s="161"/>
      <c r="AJ86" s="161"/>
      <c r="AK86" s="541" t="str">
        <f>IF(AND(N86&lt;&gt;"",OR(U86&lt;&gt;8,W86&lt;&gt;5)),"！算定期間の終わりが令和８年５月になっていません。令和８年６月以降については別シートに記載してください。",IF(AND(AN86="加算対象外",N86&lt;&gt;""),"このサービスは、令和８年４月・５月は処遇改善加算の対象ではありません。記入しないでください。",""))</f>
        <v/>
      </c>
      <c r="AL86" s="542" t="str">
        <f>IF(OR(N86="",AN86="加算対象外"),"",IF(OR(AND(COUNTIF(AP86,"未入力")&gt;0,AD86=""),AND(COUNTIF(AQ86,"未入力")&gt;0,AE86=""),AND(COUNTIF(AN86:BE86,"AF列に色付け")&gt;0,AF86=""),AND(COUNTIF(AN86:BE86,"AG列に色付け")&gt;0,OR(AG86="",AG86=0)),AND(COUNTIF(AN86:BE86,"AH列に色付け")&gt;0,AH86=""),AND(COUNTIF(AN86:BE86,"AI列に色付け")&gt;0,AI86=""),AND(COUNTIF(AN86:BE86,"AJ列に色付け")&gt;0,AJ86="")),"！記入が必要な欄（オレンジ色のセル）に空欄があります。空欄を埋めてください。",""))</f>
        <v/>
      </c>
      <c r="AM86" s="543"/>
      <c r="AN86" s="547" t="str">
        <f>IFERROR(VLOOKUP(K86,【参考】数式用!$A$2:$N$57,14,FALSE),"")</f>
        <v/>
      </c>
      <c r="AO86" s="547" t="str">
        <f>IF(AND(K86&lt;&gt;"",AN86="加算対象"),"N列に色付け","")</f>
        <v/>
      </c>
      <c r="AP86" s="546" t="str">
        <f>IF(AND(AC86&lt;&gt;0,AC86&lt;&gt;"",AN86="加算対象"),IF(AD86="○","入力済","未入力"),"")</f>
        <v/>
      </c>
      <c r="AQ86" s="546" t="str">
        <f>IF(AND(N86&lt;&gt;"",AE86="",AN86="加算対象"),"未入力","入力済")</f>
        <v>入力済</v>
      </c>
      <c r="AR86" s="547" t="str">
        <f>IF(AND(N86&lt;&gt;"",N86&lt;&gt;"処遇改善加算Ⅳ",AN86="加算対象"),"AF列に色付け","")</f>
        <v/>
      </c>
      <c r="AS86" s="546" t="str">
        <f>IF(AND(N86&lt;&gt;"",N86&lt;&gt;"処遇改善加算Ⅳ",AF86=""),"未入力","入力済")</f>
        <v>入力済</v>
      </c>
      <c r="AT86" s="546" t="str">
        <f>IF(OR(N86="処遇改善加算Ⅰ",N86="処遇改善加算Ⅱ"),"対象","")</f>
        <v/>
      </c>
      <c r="AU86" s="546" t="str">
        <f>IF(AND(AN86="加算対象",N86&lt;&gt;"処遇改善加算Ⅲ",N86&lt;&gt;"処遇改善加算Ⅳ",N86&lt;&gt;"",AT86&lt;&gt;"対象外"),1,"")</f>
        <v/>
      </c>
      <c r="AV86" s="547" t="str">
        <f>IF(AND(AU86=1,OR(AG86=0,AG86=""),AN86="加算対象"),"AH列に色付け","")</f>
        <v/>
      </c>
      <c r="AW86" s="547" t="str">
        <f>IF(AND($AU86=1,$AV86="AH列に色付け",OR($AG86="",$AH86="")),"未入力",IF(AND($AU86=1,$AV86="",$AG86=""),"未入力","入力済"))</f>
        <v>入力済</v>
      </c>
      <c r="AX86" s="546" t="str">
        <f>IFERROR(VLOOKUP(K86,【参考】数式用!$AR$3:$AS$49,2, FALSE), "")</f>
        <v/>
      </c>
      <c r="AY86" s="547" t="str">
        <f>IF(AND(AN86="加算対象",N86="処遇改善加算Ⅰ"),"AI列に色付け","")</f>
        <v/>
      </c>
      <c r="AZ86" s="547" t="str">
        <f>IF(AND(N86="処遇改善加算Ⅰ",AI86=""),"未入力","入力済")</f>
        <v>入力済</v>
      </c>
      <c r="BA86" s="546" t="str">
        <f>IFERROR(VLOOKUP(K86,【参考】数式用!$AX$3:$AY$56, 2, FALSE), "")</f>
        <v/>
      </c>
      <c r="BB86" s="547" t="str">
        <f>IF(COUNTIF(AE86:AH86,"*令和８年度特例要件を*")&gt;0,"AJ列に色付け","")</f>
        <v/>
      </c>
      <c r="BC86" s="647" t="str">
        <f>IF(AND(COUNTIF(AE86:AH86,"*令和８年度特例要件を*")&gt;0,AJ86=""),"未入力","入力済")</f>
        <v>入力済</v>
      </c>
      <c r="BD86" s="547" t="str">
        <f>IF(BB86="AJ列に色付け","入力必要","")</f>
        <v/>
      </c>
      <c r="BE86" s="547" t="str">
        <f>G86</f>
        <v/>
      </c>
      <c r="BF86" s="514"/>
      <c r="BG86" s="514"/>
      <c r="BH86" s="633" t="e">
        <f>VLOOKUP(K86,【参考】数式用!$A$2:$O$57,15,FALSE)</f>
        <v>#N/A</v>
      </c>
      <c r="BI86" s="514"/>
      <c r="BJ86" s="514"/>
      <c r="BK86" s="514"/>
      <c r="BL86" s="514"/>
      <c r="BM86" s="514"/>
      <c r="BN86" s="514"/>
      <c r="BO86" s="515"/>
    </row>
    <row ht="109.9" customHeight="1" r="87" spans="1:67" s="516" customForma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IF(Q87&gt;=1,(U87*12+W87)-(Q87*12+S87)+1,"")</f>
        <v/>
      </c>
      <c r="AA87" s="458" t="s">
        <v>275</v>
      </c>
      <c r="AB87" s="459" t="str">
        <f>IFERROR(ROUNDDOWN(ROUND(L87*O87,0)*M87,0)*Z87,"")</f>
        <v/>
      </c>
      <c r="AC87" s="460" t="str">
        <f>IFERROR(ROUNDDOWN(ROUNDDOWN(ROUND(L87*VLOOKUP(K87,【参考】数式用!$A$4:$F$57,MATCH("処遇改善加算Ⅳ",【参考】数式用!$C$3:$F$3,0)+2,0),0)*M87,0)*Z87*0.5,0), "")</f>
        <v/>
      </c>
      <c r="AD87" s="156"/>
      <c r="AE87" s="157"/>
      <c r="AF87" s="157"/>
      <c r="AG87" s="158"/>
      <c r="AH87" s="159"/>
      <c r="AI87" s="161"/>
      <c r="AJ87" s="161"/>
      <c r="AK87" s="541" t="str">
        <f>IF(AND(N87&lt;&gt;"",OR(U87&lt;&gt;8,W87&lt;&gt;5)),"！算定期間の終わりが令和８年５月になっていません。令和８年６月以降については別シートに記載してください。",IF(AND(AN87="加算対象外",N87&lt;&gt;""),"このサービスは、令和８年４月・５月は処遇改善加算の対象ではありません。記入しないでください。",""))</f>
        <v/>
      </c>
      <c r="AL87" s="542" t="str">
        <f>IF(OR(N87="",AN87="加算対象外"),"",IF(OR(AND(COUNTIF(AP87,"未入力")&gt;0,AD87=""),AND(COUNTIF(AQ87,"未入力")&gt;0,AE87=""),AND(COUNTIF(AN87:BE87,"AF列に色付け")&gt;0,AF87=""),AND(COUNTIF(AN87:BE87,"AG列に色付け")&gt;0,OR(AG87="",AG87=0)),AND(COUNTIF(AN87:BE87,"AH列に色付け")&gt;0,AH87=""),AND(COUNTIF(AN87:BE87,"AI列に色付け")&gt;0,AI87=""),AND(COUNTIF(AN87:BE87,"AJ列に色付け")&gt;0,AJ87="")),"！記入が必要な欄（オレンジ色のセル）に空欄があります。空欄を埋めてください。",""))</f>
        <v/>
      </c>
      <c r="AM87" s="543"/>
      <c r="AN87" s="547" t="str">
        <f>IFERROR(VLOOKUP(K87,【参考】数式用!$A$2:$N$57,14,FALSE),"")</f>
        <v/>
      </c>
      <c r="AO87" s="547" t="str">
        <f>IF(AND(K87&lt;&gt;"",AN87="加算対象"),"N列に色付け","")</f>
        <v/>
      </c>
      <c r="AP87" s="546" t="str">
        <f>IF(AND(AC87&lt;&gt;0,AC87&lt;&gt;"",AN87="加算対象"),IF(AD87="○","入力済","未入力"),"")</f>
        <v/>
      </c>
      <c r="AQ87" s="546" t="str">
        <f>IF(AND(N87&lt;&gt;"",AE87="",AN87="加算対象"),"未入力","入力済")</f>
        <v>入力済</v>
      </c>
      <c r="AR87" s="547" t="str">
        <f>IF(AND(N87&lt;&gt;"",N87&lt;&gt;"処遇改善加算Ⅳ",AN87="加算対象"),"AF列に色付け","")</f>
        <v/>
      </c>
      <c r="AS87" s="546" t="str">
        <f>IF(AND(N87&lt;&gt;"",N87&lt;&gt;"処遇改善加算Ⅳ",AF87=""),"未入力","入力済")</f>
        <v>入力済</v>
      </c>
      <c r="AT87" s="546" t="str">
        <f>IF(OR(N87="処遇改善加算Ⅰ",N87="処遇改善加算Ⅱ"),"対象","")</f>
        <v/>
      </c>
      <c r="AU87" s="546" t="str">
        <f>IF(AND(AN87="加算対象",N87&lt;&gt;"処遇改善加算Ⅲ",N87&lt;&gt;"処遇改善加算Ⅳ",N87&lt;&gt;"",AT87&lt;&gt;"対象外"),1,"")</f>
        <v/>
      </c>
      <c r="AV87" s="547" t="str">
        <f>IF(AND(AU87=1,OR(AG87=0,AG87=""),AN87="加算対象"),"AH列に色付け","")</f>
        <v/>
      </c>
      <c r="AW87" s="547" t="str">
        <f>IF(AND($AU87=1,$AV87="AH列に色付け",OR($AG87="",$AH87="")),"未入力",IF(AND($AU87=1,$AV87="",$AG87=""),"未入力","入力済"))</f>
        <v>入力済</v>
      </c>
      <c r="AX87" s="546" t="str">
        <f>IFERROR(VLOOKUP(K87,【参考】数式用!$AR$3:$AS$49,2, FALSE), "")</f>
        <v/>
      </c>
      <c r="AY87" s="547" t="str">
        <f>IF(AND(AN87="加算対象",N87="処遇改善加算Ⅰ"),"AI列に色付け","")</f>
        <v/>
      </c>
      <c r="AZ87" s="547" t="str">
        <f>IF(AND(N87="処遇改善加算Ⅰ",AI87=""),"未入力","入力済")</f>
        <v>入力済</v>
      </c>
      <c r="BA87" s="546" t="str">
        <f>IFERROR(VLOOKUP(K87,【参考】数式用!$AX$3:$AY$56, 2, FALSE), "")</f>
        <v/>
      </c>
      <c r="BB87" s="547" t="str">
        <f>IF(COUNTIF(AE87:AH87,"*令和８年度特例要件を*")&gt;0,"AJ列に色付け","")</f>
        <v/>
      </c>
      <c r="BC87" s="647" t="str">
        <f>IF(AND(COUNTIF(AE87:AH87,"*令和８年度特例要件を*")&gt;0,AJ87=""),"未入力","入力済")</f>
        <v>入力済</v>
      </c>
      <c r="BD87" s="547" t="str">
        <f>IF(BB87="AJ列に色付け","入力必要","")</f>
        <v/>
      </c>
      <c r="BE87" s="547" t="str">
        <f>G87</f>
        <v/>
      </c>
      <c r="BF87" s="514"/>
      <c r="BG87" s="514"/>
      <c r="BH87" s="633" t="e">
        <f>VLOOKUP(K87,【参考】数式用!$A$2:$O$57,15,FALSE)</f>
        <v>#N/A</v>
      </c>
      <c r="BI87" s="514"/>
      <c r="BJ87" s="514"/>
      <c r="BK87" s="514"/>
      <c r="BL87" s="514"/>
      <c r="BM87" s="514"/>
      <c r="BN87" s="514"/>
      <c r="BO87" s="515"/>
    </row>
    <row ht="109.9" customHeight="1" r="88" spans="1:67" s="516" customForma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IF(Q88&gt;=1,(U88*12+W88)-(Q88*12+S88)+1,"")</f>
        <v/>
      </c>
      <c r="AA88" s="458" t="s">
        <v>275</v>
      </c>
      <c r="AB88" s="459" t="str">
        <f>IFERROR(ROUNDDOWN(ROUND(L88*O88,0)*M88,0)*Z88,"")</f>
        <v/>
      </c>
      <c r="AC88" s="460" t="str">
        <f>IFERROR(ROUNDDOWN(ROUNDDOWN(ROUND(L88*VLOOKUP(K88,【参考】数式用!$A$4:$F$57,MATCH("処遇改善加算Ⅳ",【参考】数式用!$C$3:$F$3,0)+2,0),0)*M88,0)*Z88*0.5,0), "")</f>
        <v/>
      </c>
      <c r="AD88" s="156"/>
      <c r="AE88" s="157"/>
      <c r="AF88" s="157"/>
      <c r="AG88" s="158"/>
      <c r="AH88" s="159"/>
      <c r="AI88" s="161"/>
      <c r="AJ88" s="161"/>
      <c r="AK88" s="541" t="str">
        <f>IF(AND(N88&lt;&gt;"",OR(U88&lt;&gt;8,W88&lt;&gt;5)),"！算定期間の終わりが令和８年５月になっていません。令和８年６月以降については別シートに記載してください。",IF(AND(AN88="加算対象外",N88&lt;&gt;""),"このサービスは、令和８年４月・５月は処遇改善加算の対象ではありません。記入しないでください。",""))</f>
        <v/>
      </c>
      <c r="AL88" s="542" t="str">
        <f>IF(OR(N88="",AN88="加算対象外"),"",IF(OR(AND(COUNTIF(AP88,"未入力")&gt;0,AD88=""),AND(COUNTIF(AQ88,"未入力")&gt;0,AE88=""),AND(COUNTIF(AN88:BE88,"AF列に色付け")&gt;0,AF88=""),AND(COUNTIF(AN88:BE88,"AG列に色付け")&gt;0,OR(AG88="",AG88=0)),AND(COUNTIF(AN88:BE88,"AH列に色付け")&gt;0,AH88=""),AND(COUNTIF(AN88:BE88,"AI列に色付け")&gt;0,AI88=""),AND(COUNTIF(AN88:BE88,"AJ列に色付け")&gt;0,AJ88="")),"！記入が必要な欄（オレンジ色のセル）に空欄があります。空欄を埋めてください。",""))</f>
        <v/>
      </c>
      <c r="AM88" s="543"/>
      <c r="AN88" s="547" t="str">
        <f>IFERROR(VLOOKUP(K88,【参考】数式用!$A$2:$N$57,14,FALSE),"")</f>
        <v/>
      </c>
      <c r="AO88" s="547" t="str">
        <f>IF(AND(K88&lt;&gt;"",AN88="加算対象"),"N列に色付け","")</f>
        <v/>
      </c>
      <c r="AP88" s="546" t="str">
        <f>IF(AND(AC88&lt;&gt;0,AC88&lt;&gt;"",AN88="加算対象"),IF(AD88="○","入力済","未入力"),"")</f>
        <v/>
      </c>
      <c r="AQ88" s="546" t="str">
        <f>IF(AND(N88&lt;&gt;"",AE88="",AN88="加算対象"),"未入力","入力済")</f>
        <v>入力済</v>
      </c>
      <c r="AR88" s="547" t="str">
        <f>IF(AND(N88&lt;&gt;"",N88&lt;&gt;"処遇改善加算Ⅳ",AN88="加算対象"),"AF列に色付け","")</f>
        <v/>
      </c>
      <c r="AS88" s="546" t="str">
        <f>IF(AND(N88&lt;&gt;"",N88&lt;&gt;"処遇改善加算Ⅳ",AF88=""),"未入力","入力済")</f>
        <v>入力済</v>
      </c>
      <c r="AT88" s="546" t="str">
        <f>IF(OR(N88="処遇改善加算Ⅰ",N88="処遇改善加算Ⅱ"),"対象","")</f>
        <v/>
      </c>
      <c r="AU88" s="546" t="str">
        <f>IF(AND(AN88="加算対象",N88&lt;&gt;"処遇改善加算Ⅲ",N88&lt;&gt;"処遇改善加算Ⅳ",N88&lt;&gt;"",AT88&lt;&gt;"対象外"),1,"")</f>
        <v/>
      </c>
      <c r="AV88" s="547" t="str">
        <f>IF(AND(AU88=1,OR(AG88=0,AG88=""),AN88="加算対象"),"AH列に色付け","")</f>
        <v/>
      </c>
      <c r="AW88" s="547" t="str">
        <f>IF(AND($AU88=1,$AV88="AH列に色付け",OR($AG88="",$AH88="")),"未入力",IF(AND($AU88=1,$AV88="",$AG88=""),"未入力","入力済"))</f>
        <v>入力済</v>
      </c>
      <c r="AX88" s="546" t="str">
        <f>IFERROR(VLOOKUP(K88,【参考】数式用!$AR$3:$AS$49,2, FALSE), "")</f>
        <v/>
      </c>
      <c r="AY88" s="547" t="str">
        <f>IF(AND(AN88="加算対象",N88="処遇改善加算Ⅰ"),"AI列に色付け","")</f>
        <v/>
      </c>
      <c r="AZ88" s="547" t="str">
        <f>IF(AND(N88="処遇改善加算Ⅰ",AI88=""),"未入力","入力済")</f>
        <v>入力済</v>
      </c>
      <c r="BA88" s="546" t="str">
        <f>IFERROR(VLOOKUP(K88,【参考】数式用!$AX$3:$AY$56, 2, FALSE), "")</f>
        <v/>
      </c>
      <c r="BB88" s="547" t="str">
        <f>IF(COUNTIF(AE88:AH88,"*令和８年度特例要件を*")&gt;0,"AJ列に色付け","")</f>
        <v/>
      </c>
      <c r="BC88" s="647" t="str">
        <f>IF(AND(COUNTIF(AE88:AH88,"*令和８年度特例要件を*")&gt;0,AJ88=""),"未入力","入力済")</f>
        <v>入力済</v>
      </c>
      <c r="BD88" s="547" t="str">
        <f>IF(BB88="AJ列に色付け","入力必要","")</f>
        <v/>
      </c>
      <c r="BE88" s="547" t="str">
        <f>G88</f>
        <v/>
      </c>
      <c r="BF88" s="514"/>
      <c r="BG88" s="514"/>
      <c r="BH88" s="633" t="e">
        <f>VLOOKUP(K88,【参考】数式用!$A$2:$O$57,15,FALSE)</f>
        <v>#N/A</v>
      </c>
      <c r="BI88" s="514"/>
      <c r="BJ88" s="514"/>
      <c r="BK88" s="514"/>
      <c r="BL88" s="514"/>
      <c r="BM88" s="514"/>
      <c r="BN88" s="514"/>
      <c r="BO88" s="515"/>
    </row>
    <row ht="109.9" customHeight="1" r="89" spans="1:67" s="516" customForma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IF(Q89&gt;=1,(U89*12+W89)-(Q89*12+S89)+1,"")</f>
        <v/>
      </c>
      <c r="AA89" s="458" t="s">
        <v>275</v>
      </c>
      <c r="AB89" s="459" t="str">
        <f>IFERROR(ROUNDDOWN(ROUND(L89*O89,0)*M89,0)*Z89,"")</f>
        <v/>
      </c>
      <c r="AC89" s="460" t="str">
        <f>IFERROR(ROUNDDOWN(ROUNDDOWN(ROUND(L89*VLOOKUP(K89,【参考】数式用!$A$4:$F$57,MATCH("処遇改善加算Ⅳ",【参考】数式用!$C$3:$F$3,0)+2,0),0)*M89,0)*Z89*0.5,0), "")</f>
        <v/>
      </c>
      <c r="AD89" s="156"/>
      <c r="AE89" s="157"/>
      <c r="AF89" s="157"/>
      <c r="AG89" s="158"/>
      <c r="AH89" s="159"/>
      <c r="AI89" s="161"/>
      <c r="AJ89" s="161"/>
      <c r="AK89" s="541" t="str">
        <f>IF(AND(N89&lt;&gt;"",OR(U89&lt;&gt;8,W89&lt;&gt;5)),"！算定期間の終わりが令和８年５月になっていません。令和８年６月以降については別シートに記載してください。",IF(AND(AN89="加算対象外",N89&lt;&gt;""),"このサービスは、令和８年４月・５月は処遇改善加算の対象ではありません。記入しないでください。",""))</f>
        <v/>
      </c>
      <c r="AL89" s="542" t="str">
        <f>IF(OR(N89="",AN89="加算対象外"),"",IF(OR(AND(COUNTIF(AP89,"未入力")&gt;0,AD89=""),AND(COUNTIF(AQ89,"未入力")&gt;0,AE89=""),AND(COUNTIF(AN89:BE89,"AF列に色付け")&gt;0,AF89=""),AND(COUNTIF(AN89:BE89,"AG列に色付け")&gt;0,OR(AG89="",AG89=0)),AND(COUNTIF(AN89:BE89,"AH列に色付け")&gt;0,AH89=""),AND(COUNTIF(AN89:BE89,"AI列に色付け")&gt;0,AI89=""),AND(COUNTIF(AN89:BE89,"AJ列に色付け")&gt;0,AJ89="")),"！記入が必要な欄（オレンジ色のセル）に空欄があります。空欄を埋めてください。",""))</f>
        <v/>
      </c>
      <c r="AM89" s="543"/>
      <c r="AN89" s="547" t="str">
        <f>IFERROR(VLOOKUP(K89,【参考】数式用!$A$2:$N$57,14,FALSE),"")</f>
        <v/>
      </c>
      <c r="AO89" s="547" t="str">
        <f>IF(AND(K89&lt;&gt;"",AN89="加算対象"),"N列に色付け","")</f>
        <v/>
      </c>
      <c r="AP89" s="546" t="str">
        <f>IF(AND(AC89&lt;&gt;0,AC89&lt;&gt;"",AN89="加算対象"),IF(AD89="○","入力済","未入力"),"")</f>
        <v/>
      </c>
      <c r="AQ89" s="546" t="str">
        <f>IF(AND(N89&lt;&gt;"",AE89="",AN89="加算対象"),"未入力","入力済")</f>
        <v>入力済</v>
      </c>
      <c r="AR89" s="547" t="str">
        <f>IF(AND(N89&lt;&gt;"",N89&lt;&gt;"処遇改善加算Ⅳ",AN89="加算対象"),"AF列に色付け","")</f>
        <v/>
      </c>
      <c r="AS89" s="546" t="str">
        <f>IF(AND(N89&lt;&gt;"",N89&lt;&gt;"処遇改善加算Ⅳ",AF89=""),"未入力","入力済")</f>
        <v>入力済</v>
      </c>
      <c r="AT89" s="546" t="str">
        <f>IF(OR(N89="処遇改善加算Ⅰ",N89="処遇改善加算Ⅱ"),"対象","")</f>
        <v/>
      </c>
      <c r="AU89" s="546" t="str">
        <f>IF(AND(AN89="加算対象",N89&lt;&gt;"処遇改善加算Ⅲ",N89&lt;&gt;"処遇改善加算Ⅳ",N89&lt;&gt;"",AT89&lt;&gt;"対象外"),1,"")</f>
        <v/>
      </c>
      <c r="AV89" s="547" t="str">
        <f>IF(AND(AU89=1,OR(AG89=0,AG89=""),AN89="加算対象"),"AH列に色付け","")</f>
        <v/>
      </c>
      <c r="AW89" s="547" t="str">
        <f>IF(AND($AU89=1,$AV89="AH列に色付け",OR($AG89="",$AH89="")),"未入力",IF(AND($AU89=1,$AV89="",$AG89=""),"未入力","入力済"))</f>
        <v>入力済</v>
      </c>
      <c r="AX89" s="546" t="str">
        <f>IFERROR(VLOOKUP(K89,【参考】数式用!$AR$3:$AS$49,2, FALSE), "")</f>
        <v/>
      </c>
      <c r="AY89" s="547" t="str">
        <f>IF(AND(AN89="加算対象",N89="処遇改善加算Ⅰ"),"AI列に色付け","")</f>
        <v/>
      </c>
      <c r="AZ89" s="547" t="str">
        <f>IF(AND(N89="処遇改善加算Ⅰ",AI89=""),"未入力","入力済")</f>
        <v>入力済</v>
      </c>
      <c r="BA89" s="546" t="str">
        <f>IFERROR(VLOOKUP(K89,【参考】数式用!$AX$3:$AY$56, 2, FALSE), "")</f>
        <v/>
      </c>
      <c r="BB89" s="547" t="str">
        <f>IF(COUNTIF(AE89:AH89,"*令和８年度特例要件を*")&gt;0,"AJ列に色付け","")</f>
        <v/>
      </c>
      <c r="BC89" s="647" t="str">
        <f>IF(AND(COUNTIF(AE89:AH89,"*令和８年度特例要件を*")&gt;0,AJ89=""),"未入力","入力済")</f>
        <v>入力済</v>
      </c>
      <c r="BD89" s="547" t="str">
        <f>IF(BB89="AJ列に色付け","入力必要","")</f>
        <v/>
      </c>
      <c r="BE89" s="547" t="str">
        <f>G89</f>
        <v/>
      </c>
      <c r="BF89" s="514"/>
      <c r="BG89" s="514"/>
      <c r="BH89" s="633" t="e">
        <f>VLOOKUP(K89,【参考】数式用!$A$2:$O$57,15,FALSE)</f>
        <v>#N/A</v>
      </c>
      <c r="BI89" s="514"/>
      <c r="BJ89" s="514"/>
      <c r="BK89" s="514"/>
      <c r="BL89" s="514"/>
      <c r="BM89" s="514"/>
      <c r="BN89" s="514"/>
      <c r="BO89" s="515"/>
    </row>
    <row ht="109.9" customHeight="1" r="90" spans="1:67" s="516" customForma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IF(Q90&gt;=1,(U90*12+W90)-(Q90*12+S90)+1,"")</f>
        <v/>
      </c>
      <c r="AA90" s="458" t="s">
        <v>275</v>
      </c>
      <c r="AB90" s="459" t="str">
        <f>IFERROR(ROUNDDOWN(ROUND(L90*O90,0)*M90,0)*Z90,"")</f>
        <v/>
      </c>
      <c r="AC90" s="460" t="str">
        <f>IFERROR(ROUNDDOWN(ROUNDDOWN(ROUND(L90*VLOOKUP(K90,【参考】数式用!$A$4:$F$57,MATCH("処遇改善加算Ⅳ",【参考】数式用!$C$3:$F$3,0)+2,0),0)*M90,0)*Z90*0.5,0), "")</f>
        <v/>
      </c>
      <c r="AD90" s="156"/>
      <c r="AE90" s="157"/>
      <c r="AF90" s="157"/>
      <c r="AG90" s="158"/>
      <c r="AH90" s="159"/>
      <c r="AI90" s="161"/>
      <c r="AJ90" s="161"/>
      <c r="AK90" s="541" t="str">
        <f>IF(AND(N90&lt;&gt;"",OR(U90&lt;&gt;8,W90&lt;&gt;5)),"！算定期間の終わりが令和８年５月になっていません。令和８年６月以降については別シートに記載してください。",IF(AND(AN90="加算対象外",N90&lt;&gt;""),"このサービスは、令和８年４月・５月は処遇改善加算の対象ではありません。記入しないでください。",""))</f>
        <v/>
      </c>
      <c r="AL90" s="542" t="str">
        <f>IF(OR(N90="",AN90="加算対象外"),"",IF(OR(AND(COUNTIF(AP90,"未入力")&gt;0,AD90=""),AND(COUNTIF(AQ90,"未入力")&gt;0,AE90=""),AND(COUNTIF(AN90:BE90,"AF列に色付け")&gt;0,AF90=""),AND(COUNTIF(AN90:BE90,"AG列に色付け")&gt;0,OR(AG90="",AG90=0)),AND(COUNTIF(AN90:BE90,"AH列に色付け")&gt;0,AH90=""),AND(COUNTIF(AN90:BE90,"AI列に色付け")&gt;0,AI90=""),AND(COUNTIF(AN90:BE90,"AJ列に色付け")&gt;0,AJ90="")),"！記入が必要な欄（オレンジ色のセル）に空欄があります。空欄を埋めてください。",""))</f>
        <v/>
      </c>
      <c r="AM90" s="543"/>
      <c r="AN90" s="547" t="str">
        <f>IFERROR(VLOOKUP(K90,【参考】数式用!$A$2:$N$57,14,FALSE),"")</f>
        <v/>
      </c>
      <c r="AO90" s="547" t="str">
        <f>IF(AND(K90&lt;&gt;"",AN90="加算対象"),"N列に色付け","")</f>
        <v/>
      </c>
      <c r="AP90" s="546" t="str">
        <f>IF(AND(AC90&lt;&gt;0,AC90&lt;&gt;"",AN90="加算対象"),IF(AD90="○","入力済","未入力"),"")</f>
        <v/>
      </c>
      <c r="AQ90" s="546" t="str">
        <f>IF(AND(N90&lt;&gt;"",AE90="",AN90="加算対象"),"未入力","入力済")</f>
        <v>入力済</v>
      </c>
      <c r="AR90" s="547" t="str">
        <f>IF(AND(N90&lt;&gt;"",N90&lt;&gt;"処遇改善加算Ⅳ",AN90="加算対象"),"AF列に色付け","")</f>
        <v/>
      </c>
      <c r="AS90" s="546" t="str">
        <f>IF(AND(N90&lt;&gt;"",N90&lt;&gt;"処遇改善加算Ⅳ",AF90=""),"未入力","入力済")</f>
        <v>入力済</v>
      </c>
      <c r="AT90" s="546" t="str">
        <f>IF(OR(N90="処遇改善加算Ⅰ",N90="処遇改善加算Ⅱ"),"対象","")</f>
        <v/>
      </c>
      <c r="AU90" s="546" t="str">
        <f>IF(AND(AN90="加算対象",N90&lt;&gt;"処遇改善加算Ⅲ",N90&lt;&gt;"処遇改善加算Ⅳ",N90&lt;&gt;"",AT90&lt;&gt;"対象外"),1,"")</f>
        <v/>
      </c>
      <c r="AV90" s="547" t="str">
        <f>IF(AND(AU90=1,OR(AG90=0,AG90=""),AN90="加算対象"),"AH列に色付け","")</f>
        <v/>
      </c>
      <c r="AW90" s="547" t="str">
        <f>IF(AND($AU90=1,$AV90="AH列に色付け",OR($AG90="",$AH90="")),"未入力",IF(AND($AU90=1,$AV90="",$AG90=""),"未入力","入力済"))</f>
        <v>入力済</v>
      </c>
      <c r="AX90" s="546" t="str">
        <f>IFERROR(VLOOKUP(K90,【参考】数式用!$AR$3:$AS$49,2, FALSE), "")</f>
        <v/>
      </c>
      <c r="AY90" s="547" t="str">
        <f>IF(AND(AN90="加算対象",N90="処遇改善加算Ⅰ"),"AI列に色付け","")</f>
        <v/>
      </c>
      <c r="AZ90" s="547" t="str">
        <f>IF(AND(N90="処遇改善加算Ⅰ",AI90=""),"未入力","入力済")</f>
        <v>入力済</v>
      </c>
      <c r="BA90" s="546" t="str">
        <f>IFERROR(VLOOKUP(K90,【参考】数式用!$AX$3:$AY$56, 2, FALSE), "")</f>
        <v/>
      </c>
      <c r="BB90" s="547" t="str">
        <f>IF(COUNTIF(AE90:AH90,"*令和８年度特例要件を*")&gt;0,"AJ列に色付け","")</f>
        <v/>
      </c>
      <c r="BC90" s="647" t="str">
        <f>IF(AND(COUNTIF(AE90:AH90,"*令和８年度特例要件を*")&gt;0,AJ90=""),"未入力","入力済")</f>
        <v>入力済</v>
      </c>
      <c r="BD90" s="547" t="str">
        <f>IF(BB90="AJ列に色付け","入力必要","")</f>
        <v/>
      </c>
      <c r="BE90" s="547" t="str">
        <f>G90</f>
        <v/>
      </c>
      <c r="BF90" s="514"/>
      <c r="BG90" s="514"/>
      <c r="BH90" s="633" t="e">
        <f>VLOOKUP(K90,【参考】数式用!$A$2:$O$57,15,FALSE)</f>
        <v>#N/A</v>
      </c>
      <c r="BI90" s="514"/>
      <c r="BJ90" s="514"/>
      <c r="BK90" s="514"/>
      <c r="BL90" s="514"/>
      <c r="BM90" s="514"/>
      <c r="BN90" s="514"/>
      <c r="BO90" s="515"/>
    </row>
    <row ht="109.9" customHeight="1" r="91" spans="1:67" s="516" customForma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IF(Q91&gt;=1,(U91*12+W91)-(Q91*12+S91)+1,"")</f>
        <v/>
      </c>
      <c r="AA91" s="458" t="s">
        <v>275</v>
      </c>
      <c r="AB91" s="459" t="str">
        <f>IFERROR(ROUNDDOWN(ROUND(L91*O91,0)*M91,0)*Z91,"")</f>
        <v/>
      </c>
      <c r="AC91" s="460" t="str">
        <f>IFERROR(ROUNDDOWN(ROUNDDOWN(ROUND(L91*VLOOKUP(K91,【参考】数式用!$A$4:$F$57,MATCH("処遇改善加算Ⅳ",【参考】数式用!$C$3:$F$3,0)+2,0),0)*M91,0)*Z91*0.5,0), "")</f>
        <v/>
      </c>
      <c r="AD91" s="156"/>
      <c r="AE91" s="157"/>
      <c r="AF91" s="157"/>
      <c r="AG91" s="158"/>
      <c r="AH91" s="159"/>
      <c r="AI91" s="161"/>
      <c r="AJ91" s="161"/>
      <c r="AK91" s="541" t="str">
        <f>IF(AND(N91&lt;&gt;"",OR(U91&lt;&gt;8,W91&lt;&gt;5)),"！算定期間の終わりが令和８年５月になっていません。令和８年６月以降については別シートに記載してください。",IF(AND(AN91="加算対象外",N91&lt;&gt;""),"このサービスは、令和８年４月・５月は処遇改善加算の対象ではありません。記入しないでください。",""))</f>
        <v/>
      </c>
      <c r="AL91" s="542" t="str">
        <f>IF(OR(N91="",AN91="加算対象外"),"",IF(OR(AND(COUNTIF(AP91,"未入力")&gt;0,AD91=""),AND(COUNTIF(AQ91,"未入力")&gt;0,AE91=""),AND(COUNTIF(AN91:BE91,"AF列に色付け")&gt;0,AF91=""),AND(COUNTIF(AN91:BE91,"AG列に色付け")&gt;0,OR(AG91="",AG91=0)),AND(COUNTIF(AN91:BE91,"AH列に色付け")&gt;0,AH91=""),AND(COUNTIF(AN91:BE91,"AI列に色付け")&gt;0,AI91=""),AND(COUNTIF(AN91:BE91,"AJ列に色付け")&gt;0,AJ91="")),"！記入が必要な欄（オレンジ色のセル）に空欄があります。空欄を埋めてください。",""))</f>
        <v/>
      </c>
      <c r="AM91" s="543"/>
      <c r="AN91" s="547" t="str">
        <f>IFERROR(VLOOKUP(K91,【参考】数式用!$A$2:$N$57,14,FALSE),"")</f>
        <v/>
      </c>
      <c r="AO91" s="547" t="str">
        <f>IF(AND(K91&lt;&gt;"",AN91="加算対象"),"N列に色付け","")</f>
        <v/>
      </c>
      <c r="AP91" s="546" t="str">
        <f>IF(AND(AC91&lt;&gt;0,AC91&lt;&gt;"",AN91="加算対象"),IF(AD91="○","入力済","未入力"),"")</f>
        <v/>
      </c>
      <c r="AQ91" s="546" t="str">
        <f>IF(AND(N91&lt;&gt;"",AE91="",AN91="加算対象"),"未入力","入力済")</f>
        <v>入力済</v>
      </c>
      <c r="AR91" s="547" t="str">
        <f>IF(AND(N91&lt;&gt;"",N91&lt;&gt;"処遇改善加算Ⅳ",AN91="加算対象"),"AF列に色付け","")</f>
        <v/>
      </c>
      <c r="AS91" s="546" t="str">
        <f>IF(AND(N91&lt;&gt;"",N91&lt;&gt;"処遇改善加算Ⅳ",AF91=""),"未入力","入力済")</f>
        <v>入力済</v>
      </c>
      <c r="AT91" s="546" t="str">
        <f>IF(OR(N91="処遇改善加算Ⅰ",N91="処遇改善加算Ⅱ"),"対象","")</f>
        <v/>
      </c>
      <c r="AU91" s="546" t="str">
        <f>IF(AND(AN91="加算対象",N91&lt;&gt;"処遇改善加算Ⅲ",N91&lt;&gt;"処遇改善加算Ⅳ",N91&lt;&gt;"",AT91&lt;&gt;"対象外"),1,"")</f>
        <v/>
      </c>
      <c r="AV91" s="547" t="str">
        <f>IF(AND(AU91=1,OR(AG91=0,AG91=""),AN91="加算対象"),"AH列に色付け","")</f>
        <v/>
      </c>
      <c r="AW91" s="547" t="str">
        <f>IF(AND($AU91=1,$AV91="AH列に色付け",OR($AG91="",$AH91="")),"未入力",IF(AND($AU91=1,$AV91="",$AG91=""),"未入力","入力済"))</f>
        <v>入力済</v>
      </c>
      <c r="AX91" s="546" t="str">
        <f>IFERROR(VLOOKUP(K91,【参考】数式用!$AR$3:$AS$49,2, FALSE), "")</f>
        <v/>
      </c>
      <c r="AY91" s="547" t="str">
        <f>IF(AND(AN91="加算対象",N91="処遇改善加算Ⅰ"),"AI列に色付け","")</f>
        <v/>
      </c>
      <c r="AZ91" s="547" t="str">
        <f>IF(AND(N91="処遇改善加算Ⅰ",AI91=""),"未入力","入力済")</f>
        <v>入力済</v>
      </c>
      <c r="BA91" s="546" t="str">
        <f>IFERROR(VLOOKUP(K91,【参考】数式用!$AX$3:$AY$56, 2, FALSE), "")</f>
        <v/>
      </c>
      <c r="BB91" s="547" t="str">
        <f>IF(COUNTIF(AE91:AH91,"*令和８年度特例要件を*")&gt;0,"AJ列に色付け","")</f>
        <v/>
      </c>
      <c r="BC91" s="647" t="str">
        <f>IF(AND(COUNTIF(AE91:AH91,"*令和８年度特例要件を*")&gt;0,AJ91=""),"未入力","入力済")</f>
        <v>入力済</v>
      </c>
      <c r="BD91" s="547" t="str">
        <f>IF(BB91="AJ列に色付け","入力必要","")</f>
        <v/>
      </c>
      <c r="BE91" s="547" t="str">
        <f>G91</f>
        <v/>
      </c>
      <c r="BF91" s="514"/>
      <c r="BG91" s="514"/>
      <c r="BH91" s="633" t="e">
        <f>VLOOKUP(K91,【参考】数式用!$A$2:$O$57,15,FALSE)</f>
        <v>#N/A</v>
      </c>
      <c r="BI91" s="514"/>
      <c r="BJ91" s="514"/>
      <c r="BK91" s="514"/>
      <c r="BL91" s="514"/>
      <c r="BM91" s="514"/>
      <c r="BN91" s="514"/>
      <c r="BO91" s="515"/>
    </row>
    <row ht="109.9" customHeight="1" r="92" spans="1:67" s="516" customForma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IF(Q92&gt;=1,(U92*12+W92)-(Q92*12+S92)+1,"")</f>
        <v/>
      </c>
      <c r="AA92" s="458" t="s">
        <v>275</v>
      </c>
      <c r="AB92" s="459" t="str">
        <f>IFERROR(ROUNDDOWN(ROUND(L92*O92,0)*M92,0)*Z92,"")</f>
        <v/>
      </c>
      <c r="AC92" s="460" t="str">
        <f>IFERROR(ROUNDDOWN(ROUNDDOWN(ROUND(L92*VLOOKUP(K92,【参考】数式用!$A$4:$F$57,MATCH("処遇改善加算Ⅳ",【参考】数式用!$C$3:$F$3,0)+2,0),0)*M92,0)*Z92*0.5,0), "")</f>
        <v/>
      </c>
      <c r="AD92" s="156"/>
      <c r="AE92" s="157"/>
      <c r="AF92" s="157"/>
      <c r="AG92" s="158"/>
      <c r="AH92" s="159"/>
      <c r="AI92" s="161"/>
      <c r="AJ92" s="161"/>
      <c r="AK92" s="541" t="str">
        <f>IF(AND(N92&lt;&gt;"",OR(U92&lt;&gt;8,W92&lt;&gt;5)),"！算定期間の終わりが令和８年５月になっていません。令和８年６月以降については別シートに記載してください。",IF(AND(AN92="加算対象外",N92&lt;&gt;""),"このサービスは、令和８年４月・５月は処遇改善加算の対象ではありません。記入しないでください。",""))</f>
        <v/>
      </c>
      <c r="AL92" s="542" t="str">
        <f>IF(OR(N92="",AN92="加算対象外"),"",IF(OR(AND(COUNTIF(AP92,"未入力")&gt;0,AD92=""),AND(COUNTIF(AQ92,"未入力")&gt;0,AE92=""),AND(COUNTIF(AN92:BE92,"AF列に色付け")&gt;0,AF92=""),AND(COUNTIF(AN92:BE92,"AG列に色付け")&gt;0,OR(AG92="",AG92=0)),AND(COUNTIF(AN92:BE92,"AH列に色付け")&gt;0,AH92=""),AND(COUNTIF(AN92:BE92,"AI列に色付け")&gt;0,AI92=""),AND(COUNTIF(AN92:BE92,"AJ列に色付け")&gt;0,AJ92="")),"！記入が必要な欄（オレンジ色のセル）に空欄があります。空欄を埋めてください。",""))</f>
        <v/>
      </c>
      <c r="AM92" s="543"/>
      <c r="AN92" s="547" t="str">
        <f>IFERROR(VLOOKUP(K92,【参考】数式用!$A$2:$N$57,14,FALSE),"")</f>
        <v/>
      </c>
      <c r="AO92" s="547" t="str">
        <f>IF(AND(K92&lt;&gt;"",AN92="加算対象"),"N列に色付け","")</f>
        <v/>
      </c>
      <c r="AP92" s="546" t="str">
        <f>IF(AND(AC92&lt;&gt;0,AC92&lt;&gt;"",AN92="加算対象"),IF(AD92="○","入力済","未入力"),"")</f>
        <v/>
      </c>
      <c r="AQ92" s="546" t="str">
        <f>IF(AND(N92&lt;&gt;"",AE92="",AN92="加算対象"),"未入力","入力済")</f>
        <v>入力済</v>
      </c>
      <c r="AR92" s="547" t="str">
        <f>IF(AND(N92&lt;&gt;"",N92&lt;&gt;"処遇改善加算Ⅳ",AN92="加算対象"),"AF列に色付け","")</f>
        <v/>
      </c>
      <c r="AS92" s="546" t="str">
        <f>IF(AND(N92&lt;&gt;"",N92&lt;&gt;"処遇改善加算Ⅳ",AF92=""),"未入力","入力済")</f>
        <v>入力済</v>
      </c>
      <c r="AT92" s="546" t="str">
        <f>IF(OR(N92="処遇改善加算Ⅰ",N92="処遇改善加算Ⅱ"),"対象","")</f>
        <v/>
      </c>
      <c r="AU92" s="546" t="str">
        <f>IF(AND(AN92="加算対象",N92&lt;&gt;"処遇改善加算Ⅲ",N92&lt;&gt;"処遇改善加算Ⅳ",N92&lt;&gt;"",AT92&lt;&gt;"対象外"),1,"")</f>
        <v/>
      </c>
      <c r="AV92" s="547" t="str">
        <f>IF(AND(AU92=1,OR(AG92=0,AG92=""),AN92="加算対象"),"AH列に色付け","")</f>
        <v/>
      </c>
      <c r="AW92" s="547" t="str">
        <f>IF(AND($AU92=1,$AV92="AH列に色付け",OR($AG92="",$AH92="")),"未入力",IF(AND($AU92=1,$AV92="",$AG92=""),"未入力","入力済"))</f>
        <v>入力済</v>
      </c>
      <c r="AX92" s="546" t="str">
        <f>IFERROR(VLOOKUP(K92,【参考】数式用!$AR$3:$AS$49,2, FALSE), "")</f>
        <v/>
      </c>
      <c r="AY92" s="547" t="str">
        <f>IF(AND(AN92="加算対象",N92="処遇改善加算Ⅰ"),"AI列に色付け","")</f>
        <v/>
      </c>
      <c r="AZ92" s="547" t="str">
        <f>IF(AND(N92="処遇改善加算Ⅰ",AI92=""),"未入力","入力済")</f>
        <v>入力済</v>
      </c>
      <c r="BA92" s="546" t="str">
        <f>IFERROR(VLOOKUP(K92,【参考】数式用!$AX$3:$AY$56, 2, FALSE), "")</f>
        <v/>
      </c>
      <c r="BB92" s="547" t="str">
        <f>IF(COUNTIF(AE92:AH92,"*令和８年度特例要件を*")&gt;0,"AJ列に色付け","")</f>
        <v/>
      </c>
      <c r="BC92" s="647" t="str">
        <f>IF(AND(COUNTIF(AE92:AH92,"*令和８年度特例要件を*")&gt;0,AJ92=""),"未入力","入力済")</f>
        <v>入力済</v>
      </c>
      <c r="BD92" s="547" t="str">
        <f>IF(BB92="AJ列に色付け","入力必要","")</f>
        <v/>
      </c>
      <c r="BE92" s="547" t="str">
        <f>G92</f>
        <v/>
      </c>
      <c r="BF92" s="514"/>
      <c r="BG92" s="514"/>
      <c r="BH92" s="633" t="e">
        <f>VLOOKUP(K92,【参考】数式用!$A$2:$O$57,15,FALSE)</f>
        <v>#N/A</v>
      </c>
      <c r="BI92" s="514"/>
      <c r="BJ92" s="514"/>
      <c r="BK92" s="514"/>
      <c r="BL92" s="514"/>
      <c r="BM92" s="514"/>
      <c r="BN92" s="514"/>
      <c r="BO92" s="515"/>
    </row>
    <row ht="109.9" customHeight="1" r="93" spans="1:67" s="516" customForma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IF(Q93&gt;=1,(U93*12+W93)-(Q93*12+S93)+1,"")</f>
        <v/>
      </c>
      <c r="AA93" s="458" t="s">
        <v>275</v>
      </c>
      <c r="AB93" s="459" t="str">
        <f>IFERROR(ROUNDDOWN(ROUND(L93*O93,0)*M93,0)*Z93,"")</f>
        <v/>
      </c>
      <c r="AC93" s="460" t="str">
        <f>IFERROR(ROUNDDOWN(ROUNDDOWN(ROUND(L93*VLOOKUP(K93,【参考】数式用!$A$4:$F$57,MATCH("処遇改善加算Ⅳ",【参考】数式用!$C$3:$F$3,0)+2,0),0)*M93,0)*Z93*0.5,0), "")</f>
        <v/>
      </c>
      <c r="AD93" s="156"/>
      <c r="AE93" s="157"/>
      <c r="AF93" s="157"/>
      <c r="AG93" s="158"/>
      <c r="AH93" s="159"/>
      <c r="AI93" s="161"/>
      <c r="AJ93" s="161"/>
      <c r="AK93" s="541" t="str">
        <f>IF(AND(N93&lt;&gt;"",OR(U93&lt;&gt;8,W93&lt;&gt;5)),"！算定期間の終わりが令和８年５月になっていません。令和８年６月以降については別シートに記載してください。",IF(AND(AN93="加算対象外",N93&lt;&gt;""),"このサービスは、令和８年４月・５月は処遇改善加算の対象ではありません。記入しないでください。",""))</f>
        <v/>
      </c>
      <c r="AL93" s="542" t="str">
        <f>IF(OR(N93="",AN93="加算対象外"),"",IF(OR(AND(COUNTIF(AP93,"未入力")&gt;0,AD93=""),AND(COUNTIF(AQ93,"未入力")&gt;0,AE93=""),AND(COUNTIF(AN93:BE93,"AF列に色付け")&gt;0,AF93=""),AND(COUNTIF(AN93:BE93,"AG列に色付け")&gt;0,OR(AG93="",AG93=0)),AND(COUNTIF(AN93:BE93,"AH列に色付け")&gt;0,AH93=""),AND(COUNTIF(AN93:BE93,"AI列に色付け")&gt;0,AI93=""),AND(COUNTIF(AN93:BE93,"AJ列に色付け")&gt;0,AJ93="")),"！記入が必要な欄（オレンジ色のセル）に空欄があります。空欄を埋めてください。",""))</f>
        <v/>
      </c>
      <c r="AM93" s="543"/>
      <c r="AN93" s="547" t="str">
        <f>IFERROR(VLOOKUP(K93,【参考】数式用!$A$2:$N$57,14,FALSE),"")</f>
        <v/>
      </c>
      <c r="AO93" s="547" t="str">
        <f>IF(AND(K93&lt;&gt;"",AN93="加算対象"),"N列に色付け","")</f>
        <v/>
      </c>
      <c r="AP93" s="546" t="str">
        <f>IF(AND(AC93&lt;&gt;0,AC93&lt;&gt;"",AN93="加算対象"),IF(AD93="○","入力済","未入力"),"")</f>
        <v/>
      </c>
      <c r="AQ93" s="546" t="str">
        <f>IF(AND(N93&lt;&gt;"",AE93="",AN93="加算対象"),"未入力","入力済")</f>
        <v>入力済</v>
      </c>
      <c r="AR93" s="547" t="str">
        <f>IF(AND(N93&lt;&gt;"",N93&lt;&gt;"処遇改善加算Ⅳ",AN93="加算対象"),"AF列に色付け","")</f>
        <v/>
      </c>
      <c r="AS93" s="546" t="str">
        <f>IF(AND(N93&lt;&gt;"",N93&lt;&gt;"処遇改善加算Ⅳ",AF93=""),"未入力","入力済")</f>
        <v>入力済</v>
      </c>
      <c r="AT93" s="546" t="str">
        <f>IF(OR(N93="処遇改善加算Ⅰ",N93="処遇改善加算Ⅱ"),"対象","")</f>
        <v/>
      </c>
      <c r="AU93" s="546" t="str">
        <f>IF(AND(AN93="加算対象",N93&lt;&gt;"処遇改善加算Ⅲ",N93&lt;&gt;"処遇改善加算Ⅳ",N93&lt;&gt;"",AT93&lt;&gt;"対象外"),1,"")</f>
        <v/>
      </c>
      <c r="AV93" s="547" t="str">
        <f>IF(AND(AU93=1,OR(AG93=0,AG93=""),AN93="加算対象"),"AH列に色付け","")</f>
        <v/>
      </c>
      <c r="AW93" s="547" t="str">
        <f>IF(AND($AU93=1,$AV93="AH列に色付け",OR($AG93="",$AH93="")),"未入力",IF(AND($AU93=1,$AV93="",$AG93=""),"未入力","入力済"))</f>
        <v>入力済</v>
      </c>
      <c r="AX93" s="546" t="str">
        <f>IFERROR(VLOOKUP(K93,【参考】数式用!$AR$3:$AS$49,2, FALSE), "")</f>
        <v/>
      </c>
      <c r="AY93" s="547" t="str">
        <f>IF(AND(AN93="加算対象",N93="処遇改善加算Ⅰ"),"AI列に色付け","")</f>
        <v/>
      </c>
      <c r="AZ93" s="547" t="str">
        <f>IF(AND(N93="処遇改善加算Ⅰ",AI93=""),"未入力","入力済")</f>
        <v>入力済</v>
      </c>
      <c r="BA93" s="546" t="str">
        <f>IFERROR(VLOOKUP(K93,【参考】数式用!$AX$3:$AY$56, 2, FALSE), "")</f>
        <v/>
      </c>
      <c r="BB93" s="547" t="str">
        <f>IF(COUNTIF(AE93:AH93,"*令和８年度特例要件を*")&gt;0,"AJ列に色付け","")</f>
        <v/>
      </c>
      <c r="BC93" s="647" t="str">
        <f>IF(AND(COUNTIF(AE93:AH93,"*令和８年度特例要件を*")&gt;0,AJ93=""),"未入力","入力済")</f>
        <v>入力済</v>
      </c>
      <c r="BD93" s="547" t="str">
        <f>IF(BB93="AJ列に色付け","入力必要","")</f>
        <v/>
      </c>
      <c r="BE93" s="547" t="str">
        <f>G93</f>
        <v/>
      </c>
      <c r="BF93" s="514"/>
      <c r="BG93" s="514"/>
      <c r="BH93" s="633" t="e">
        <f>VLOOKUP(K93,【参考】数式用!$A$2:$O$57,15,FALSE)</f>
        <v>#N/A</v>
      </c>
      <c r="BI93" s="514"/>
      <c r="BJ93" s="514"/>
      <c r="BK93" s="514"/>
      <c r="BL93" s="514"/>
      <c r="BM93" s="514"/>
      <c r="BN93" s="514"/>
      <c r="BO93" s="515"/>
    </row>
    <row ht="109.9" customHeight="1" r="94" spans="1:67" s="516" customForma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IF(Q94&gt;=1,(U94*12+W94)-(Q94*12+S94)+1,"")</f>
        <v/>
      </c>
      <c r="AA94" s="458" t="s">
        <v>275</v>
      </c>
      <c r="AB94" s="459" t="str">
        <f>IFERROR(ROUNDDOWN(ROUND(L94*O94,0)*M94,0)*Z94,"")</f>
        <v/>
      </c>
      <c r="AC94" s="460" t="str">
        <f>IFERROR(ROUNDDOWN(ROUNDDOWN(ROUND(L94*VLOOKUP(K94,【参考】数式用!$A$4:$F$57,MATCH("処遇改善加算Ⅳ",【参考】数式用!$C$3:$F$3,0)+2,0),0)*M94,0)*Z94*0.5,0), "")</f>
        <v/>
      </c>
      <c r="AD94" s="156"/>
      <c r="AE94" s="157"/>
      <c r="AF94" s="157"/>
      <c r="AG94" s="158"/>
      <c r="AH94" s="159"/>
      <c r="AI94" s="161"/>
      <c r="AJ94" s="161"/>
      <c r="AK94" s="541" t="str">
        <f>IF(AND(N94&lt;&gt;"",OR(U94&lt;&gt;8,W94&lt;&gt;5)),"！算定期間の終わりが令和８年５月になっていません。令和８年６月以降については別シートに記載してください。",IF(AND(AN94="加算対象外",N94&lt;&gt;""),"このサービスは、令和８年４月・５月は処遇改善加算の対象ではありません。記入しないでください。",""))</f>
        <v/>
      </c>
      <c r="AL94" s="542" t="str">
        <f>IF(OR(N94="",AN94="加算対象外"),"",IF(OR(AND(COUNTIF(AP94,"未入力")&gt;0,AD94=""),AND(COUNTIF(AQ94,"未入力")&gt;0,AE94=""),AND(COUNTIF(AN94:BE94,"AF列に色付け")&gt;0,AF94=""),AND(COUNTIF(AN94:BE94,"AG列に色付け")&gt;0,OR(AG94="",AG94=0)),AND(COUNTIF(AN94:BE94,"AH列に色付け")&gt;0,AH94=""),AND(COUNTIF(AN94:BE94,"AI列に色付け")&gt;0,AI94=""),AND(COUNTIF(AN94:BE94,"AJ列に色付け")&gt;0,AJ94="")),"！記入が必要な欄（オレンジ色のセル）に空欄があります。空欄を埋めてください。",""))</f>
        <v/>
      </c>
      <c r="AM94" s="543"/>
      <c r="AN94" s="547" t="str">
        <f>IFERROR(VLOOKUP(K94,【参考】数式用!$A$2:$N$57,14,FALSE),"")</f>
        <v/>
      </c>
      <c r="AO94" s="547" t="str">
        <f>IF(AND(K94&lt;&gt;"",AN94="加算対象"),"N列に色付け","")</f>
        <v/>
      </c>
      <c r="AP94" s="546" t="str">
        <f>IF(AND(AC94&lt;&gt;0,AC94&lt;&gt;"",AN94="加算対象"),IF(AD94="○","入力済","未入力"),"")</f>
        <v/>
      </c>
      <c r="AQ94" s="546" t="str">
        <f>IF(AND(N94&lt;&gt;"",AE94="",AN94="加算対象"),"未入力","入力済")</f>
        <v>入力済</v>
      </c>
      <c r="AR94" s="547" t="str">
        <f>IF(AND(N94&lt;&gt;"",N94&lt;&gt;"処遇改善加算Ⅳ",AN94="加算対象"),"AF列に色付け","")</f>
        <v/>
      </c>
      <c r="AS94" s="546" t="str">
        <f>IF(AND(N94&lt;&gt;"",N94&lt;&gt;"処遇改善加算Ⅳ",AF94=""),"未入力","入力済")</f>
        <v>入力済</v>
      </c>
      <c r="AT94" s="546" t="str">
        <f>IF(OR(N94="処遇改善加算Ⅰ",N94="処遇改善加算Ⅱ"),"対象","")</f>
        <v/>
      </c>
      <c r="AU94" s="546" t="str">
        <f>IF(AND(AN94="加算対象",N94&lt;&gt;"処遇改善加算Ⅲ",N94&lt;&gt;"処遇改善加算Ⅳ",N94&lt;&gt;"",AT94&lt;&gt;"対象外"),1,"")</f>
        <v/>
      </c>
      <c r="AV94" s="547" t="str">
        <f>IF(AND(AU94=1,OR(AG94=0,AG94=""),AN94="加算対象"),"AH列に色付け","")</f>
        <v/>
      </c>
      <c r="AW94" s="547" t="str">
        <f>IF(AND($AU94=1,$AV94="AH列に色付け",OR($AG94="",$AH94="")),"未入力",IF(AND($AU94=1,$AV94="",$AG94=""),"未入力","入力済"))</f>
        <v>入力済</v>
      </c>
      <c r="AX94" s="546" t="str">
        <f>IFERROR(VLOOKUP(K94,【参考】数式用!$AR$3:$AS$49,2, FALSE), "")</f>
        <v/>
      </c>
      <c r="AY94" s="547" t="str">
        <f>IF(AND(AN94="加算対象",N94="処遇改善加算Ⅰ"),"AI列に色付け","")</f>
        <v/>
      </c>
      <c r="AZ94" s="547" t="str">
        <f>IF(AND(N94="処遇改善加算Ⅰ",AI94=""),"未入力","入力済")</f>
        <v>入力済</v>
      </c>
      <c r="BA94" s="546" t="str">
        <f>IFERROR(VLOOKUP(K94,【参考】数式用!$AX$3:$AY$56, 2, FALSE), "")</f>
        <v/>
      </c>
      <c r="BB94" s="547" t="str">
        <f>IF(COUNTIF(AE94:AH94,"*令和８年度特例要件を*")&gt;0,"AJ列に色付け","")</f>
        <v/>
      </c>
      <c r="BC94" s="647" t="str">
        <f>IF(AND(COUNTIF(AE94:AH94,"*令和８年度特例要件を*")&gt;0,AJ94=""),"未入力","入力済")</f>
        <v>入力済</v>
      </c>
      <c r="BD94" s="547" t="str">
        <f>IF(BB94="AJ列に色付け","入力必要","")</f>
        <v/>
      </c>
      <c r="BE94" s="547" t="str">
        <f>G94</f>
        <v/>
      </c>
      <c r="BF94" s="514"/>
      <c r="BG94" s="514"/>
      <c r="BH94" s="633" t="e">
        <f>VLOOKUP(K94,【参考】数式用!$A$2:$O$57,15,FALSE)</f>
        <v>#N/A</v>
      </c>
      <c r="BI94" s="514"/>
      <c r="BJ94" s="514"/>
      <c r="BK94" s="514"/>
      <c r="BL94" s="514"/>
      <c r="BM94" s="514"/>
      <c r="BN94" s="514"/>
      <c r="BO94" s="515"/>
    </row>
    <row ht="109.9" customHeight="1" r="95" spans="1:67" s="516" customForma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IF(Q95&gt;=1,(U95*12+W95)-(Q95*12+S95)+1,"")</f>
        <v/>
      </c>
      <c r="AA95" s="458" t="s">
        <v>275</v>
      </c>
      <c r="AB95" s="459" t="str">
        <f>IFERROR(ROUNDDOWN(ROUND(L95*O95,0)*M95,0)*Z95,"")</f>
        <v/>
      </c>
      <c r="AC95" s="460" t="str">
        <f>IFERROR(ROUNDDOWN(ROUNDDOWN(ROUND(L95*VLOOKUP(K95,【参考】数式用!$A$4:$F$57,MATCH("処遇改善加算Ⅳ",【参考】数式用!$C$3:$F$3,0)+2,0),0)*M95,0)*Z95*0.5,0), "")</f>
        <v/>
      </c>
      <c r="AD95" s="156"/>
      <c r="AE95" s="157"/>
      <c r="AF95" s="157"/>
      <c r="AG95" s="158"/>
      <c r="AH95" s="159"/>
      <c r="AI95" s="161"/>
      <c r="AJ95" s="161"/>
      <c r="AK95" s="541" t="str">
        <f>IF(AND(N95&lt;&gt;"",OR(U95&lt;&gt;8,W95&lt;&gt;5)),"！算定期間の終わりが令和８年５月になっていません。令和８年６月以降については別シートに記載してください。",IF(AND(AN95="加算対象外",N95&lt;&gt;""),"このサービスは、令和８年４月・５月は処遇改善加算の対象ではありません。記入しないでください。",""))</f>
        <v/>
      </c>
      <c r="AL95" s="542" t="str">
        <f>IF(OR(N95="",AN95="加算対象外"),"",IF(OR(AND(COUNTIF(AP95,"未入力")&gt;0,AD95=""),AND(COUNTIF(AQ95,"未入力")&gt;0,AE95=""),AND(COUNTIF(AN95:BE95,"AF列に色付け")&gt;0,AF95=""),AND(COUNTIF(AN95:BE95,"AG列に色付け")&gt;0,OR(AG95="",AG95=0)),AND(COUNTIF(AN95:BE95,"AH列に色付け")&gt;0,AH95=""),AND(COUNTIF(AN95:BE95,"AI列に色付け")&gt;0,AI95=""),AND(COUNTIF(AN95:BE95,"AJ列に色付け")&gt;0,AJ95="")),"！記入が必要な欄（オレンジ色のセル）に空欄があります。空欄を埋めてください。",""))</f>
        <v/>
      </c>
      <c r="AM95" s="543"/>
      <c r="AN95" s="547" t="str">
        <f>IFERROR(VLOOKUP(K95,【参考】数式用!$A$2:$N$57,14,FALSE),"")</f>
        <v/>
      </c>
      <c r="AO95" s="547" t="str">
        <f>IF(AND(K95&lt;&gt;"",AN95="加算対象"),"N列に色付け","")</f>
        <v/>
      </c>
      <c r="AP95" s="546" t="str">
        <f>IF(AND(AC95&lt;&gt;0,AC95&lt;&gt;"",AN95="加算対象"),IF(AD95="○","入力済","未入力"),"")</f>
        <v/>
      </c>
      <c r="AQ95" s="546" t="str">
        <f>IF(AND(N95&lt;&gt;"",AE95="",AN95="加算対象"),"未入力","入力済")</f>
        <v>入力済</v>
      </c>
      <c r="AR95" s="547" t="str">
        <f>IF(AND(N95&lt;&gt;"",N95&lt;&gt;"処遇改善加算Ⅳ",AN95="加算対象"),"AF列に色付け","")</f>
        <v/>
      </c>
      <c r="AS95" s="546" t="str">
        <f>IF(AND(N95&lt;&gt;"",N95&lt;&gt;"処遇改善加算Ⅳ",AF95=""),"未入力","入力済")</f>
        <v>入力済</v>
      </c>
      <c r="AT95" s="546" t="str">
        <f>IF(OR(N95="処遇改善加算Ⅰ",N95="処遇改善加算Ⅱ"),"対象","")</f>
        <v/>
      </c>
      <c r="AU95" s="546" t="str">
        <f>IF(AND(AN95="加算対象",N95&lt;&gt;"処遇改善加算Ⅲ",N95&lt;&gt;"処遇改善加算Ⅳ",N95&lt;&gt;"",AT95&lt;&gt;"対象外"),1,"")</f>
        <v/>
      </c>
      <c r="AV95" s="547" t="str">
        <f>IF(AND(AU95=1,OR(AG95=0,AG95=""),AN95="加算対象"),"AH列に色付け","")</f>
        <v/>
      </c>
      <c r="AW95" s="547" t="str">
        <f>IF(AND($AU95=1,$AV95="AH列に色付け",OR($AG95="",$AH95="")),"未入力",IF(AND($AU95=1,$AV95="",$AG95=""),"未入力","入力済"))</f>
        <v>入力済</v>
      </c>
      <c r="AX95" s="546" t="str">
        <f>IFERROR(VLOOKUP(K95,【参考】数式用!$AR$3:$AS$49,2, FALSE), "")</f>
        <v/>
      </c>
      <c r="AY95" s="547" t="str">
        <f>IF(AND(AN95="加算対象",N95="処遇改善加算Ⅰ"),"AI列に色付け","")</f>
        <v/>
      </c>
      <c r="AZ95" s="547" t="str">
        <f>IF(AND(N95="処遇改善加算Ⅰ",AI95=""),"未入力","入力済")</f>
        <v>入力済</v>
      </c>
      <c r="BA95" s="546" t="str">
        <f>IFERROR(VLOOKUP(K95,【参考】数式用!$AX$3:$AY$56, 2, FALSE), "")</f>
        <v/>
      </c>
      <c r="BB95" s="547" t="str">
        <f>IF(COUNTIF(AE95:AH95,"*令和８年度特例要件を*")&gt;0,"AJ列に色付け","")</f>
        <v/>
      </c>
      <c r="BC95" s="647" t="str">
        <f>IF(AND(COUNTIF(AE95:AH95,"*令和８年度特例要件を*")&gt;0,AJ95=""),"未入力","入力済")</f>
        <v>入力済</v>
      </c>
      <c r="BD95" s="547" t="str">
        <f>IF(BB95="AJ列に色付け","入力必要","")</f>
        <v/>
      </c>
      <c r="BE95" s="547" t="str">
        <f>G95</f>
        <v/>
      </c>
      <c r="BF95" s="514"/>
      <c r="BG95" s="514"/>
      <c r="BH95" s="633" t="e">
        <f>VLOOKUP(K95,【参考】数式用!$A$2:$O$57,15,FALSE)</f>
        <v>#N/A</v>
      </c>
      <c r="BI95" s="514"/>
      <c r="BJ95" s="514"/>
      <c r="BK95" s="514"/>
      <c r="BL95" s="514"/>
      <c r="BM95" s="514"/>
      <c r="BN95" s="514"/>
      <c r="BO95" s="515"/>
    </row>
    <row ht="109.9" customHeight="1" r="96" spans="1:67" s="516" customForma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IF(Q96&gt;=1,(U96*12+W96)-(Q96*12+S96)+1,"")</f>
        <v/>
      </c>
      <c r="AA96" s="458" t="s">
        <v>275</v>
      </c>
      <c r="AB96" s="459" t="str">
        <f>IFERROR(ROUNDDOWN(ROUND(L96*O96,0)*M96,0)*Z96,"")</f>
        <v/>
      </c>
      <c r="AC96" s="460" t="str">
        <f>IFERROR(ROUNDDOWN(ROUNDDOWN(ROUND(L96*VLOOKUP(K96,【参考】数式用!$A$4:$F$57,MATCH("処遇改善加算Ⅳ",【参考】数式用!$C$3:$F$3,0)+2,0),0)*M96,0)*Z96*0.5,0), "")</f>
        <v/>
      </c>
      <c r="AD96" s="156"/>
      <c r="AE96" s="157"/>
      <c r="AF96" s="157"/>
      <c r="AG96" s="158"/>
      <c r="AH96" s="159"/>
      <c r="AI96" s="161"/>
      <c r="AJ96" s="161"/>
      <c r="AK96" s="541" t="str">
        <f>IF(AND(N96&lt;&gt;"",OR(U96&lt;&gt;8,W96&lt;&gt;5)),"！算定期間の終わりが令和８年５月になっていません。令和８年６月以降については別シートに記載してください。",IF(AND(AN96="加算対象外",N96&lt;&gt;""),"このサービスは、令和８年４月・５月は処遇改善加算の対象ではありません。記入しないでください。",""))</f>
        <v/>
      </c>
      <c r="AL96" s="542" t="str">
        <f>IF(OR(N96="",AN96="加算対象外"),"",IF(OR(AND(COUNTIF(AP96,"未入力")&gt;0,AD96=""),AND(COUNTIF(AQ96,"未入力")&gt;0,AE96=""),AND(COUNTIF(AN96:BE96,"AF列に色付け")&gt;0,AF96=""),AND(COUNTIF(AN96:BE96,"AG列に色付け")&gt;0,OR(AG96="",AG96=0)),AND(COUNTIF(AN96:BE96,"AH列に色付け")&gt;0,AH96=""),AND(COUNTIF(AN96:BE96,"AI列に色付け")&gt;0,AI96=""),AND(COUNTIF(AN96:BE96,"AJ列に色付け")&gt;0,AJ96="")),"！記入が必要な欄（オレンジ色のセル）に空欄があります。空欄を埋めてください。",""))</f>
        <v/>
      </c>
      <c r="AM96" s="543"/>
      <c r="AN96" s="547" t="str">
        <f>IFERROR(VLOOKUP(K96,【参考】数式用!$A$2:$N$57,14,FALSE),"")</f>
        <v/>
      </c>
      <c r="AO96" s="547" t="str">
        <f>IF(AND(K96&lt;&gt;"",AN96="加算対象"),"N列に色付け","")</f>
        <v/>
      </c>
      <c r="AP96" s="546" t="str">
        <f>IF(AND(AC96&lt;&gt;0,AC96&lt;&gt;"",AN96="加算対象"),IF(AD96="○","入力済","未入力"),"")</f>
        <v/>
      </c>
      <c r="AQ96" s="546" t="str">
        <f>IF(AND(N96&lt;&gt;"",AE96="",AN96="加算対象"),"未入力","入力済")</f>
        <v>入力済</v>
      </c>
      <c r="AR96" s="547" t="str">
        <f>IF(AND(N96&lt;&gt;"",N96&lt;&gt;"処遇改善加算Ⅳ",AN96="加算対象"),"AF列に色付け","")</f>
        <v/>
      </c>
      <c r="AS96" s="546" t="str">
        <f>IF(AND(N96&lt;&gt;"",N96&lt;&gt;"処遇改善加算Ⅳ",AF96=""),"未入力","入力済")</f>
        <v>入力済</v>
      </c>
      <c r="AT96" s="546" t="str">
        <f>IF(OR(N96="処遇改善加算Ⅰ",N96="処遇改善加算Ⅱ"),"対象","")</f>
        <v/>
      </c>
      <c r="AU96" s="546" t="str">
        <f>IF(AND(AN96="加算対象",N96&lt;&gt;"処遇改善加算Ⅲ",N96&lt;&gt;"処遇改善加算Ⅳ",N96&lt;&gt;"",AT96&lt;&gt;"対象外"),1,"")</f>
        <v/>
      </c>
      <c r="AV96" s="547" t="str">
        <f>IF(AND(AU96=1,OR(AG96=0,AG96=""),AN96="加算対象"),"AH列に色付け","")</f>
        <v/>
      </c>
      <c r="AW96" s="547" t="str">
        <f>IF(AND($AU96=1,$AV96="AH列に色付け",OR($AG96="",$AH96="")),"未入力",IF(AND($AU96=1,$AV96="",$AG96=""),"未入力","入力済"))</f>
        <v>入力済</v>
      </c>
      <c r="AX96" s="546" t="str">
        <f>IFERROR(VLOOKUP(K96,【参考】数式用!$AR$3:$AS$49,2, FALSE), "")</f>
        <v/>
      </c>
      <c r="AY96" s="547" t="str">
        <f>IF(AND(AN96="加算対象",N96="処遇改善加算Ⅰ"),"AI列に色付け","")</f>
        <v/>
      </c>
      <c r="AZ96" s="547" t="str">
        <f>IF(AND(N96="処遇改善加算Ⅰ",AI96=""),"未入力","入力済")</f>
        <v>入力済</v>
      </c>
      <c r="BA96" s="546" t="str">
        <f>IFERROR(VLOOKUP(K96,【参考】数式用!$AX$3:$AY$56, 2, FALSE), "")</f>
        <v/>
      </c>
      <c r="BB96" s="547" t="str">
        <f>IF(COUNTIF(AE96:AH96,"*令和８年度特例要件を*")&gt;0,"AJ列に色付け","")</f>
        <v/>
      </c>
      <c r="BC96" s="647" t="str">
        <f>IF(AND(COUNTIF(AE96:AH96,"*令和８年度特例要件を*")&gt;0,AJ96=""),"未入力","入力済")</f>
        <v>入力済</v>
      </c>
      <c r="BD96" s="547" t="str">
        <f>IF(BB96="AJ列に色付け","入力必要","")</f>
        <v/>
      </c>
      <c r="BE96" s="547" t="str">
        <f>G96</f>
        <v/>
      </c>
      <c r="BF96" s="514"/>
      <c r="BG96" s="514"/>
      <c r="BH96" s="633" t="e">
        <f>VLOOKUP(K96,【参考】数式用!$A$2:$O$57,15,FALSE)</f>
        <v>#N/A</v>
      </c>
      <c r="BI96" s="514"/>
      <c r="BJ96" s="514"/>
      <c r="BK96" s="514"/>
      <c r="BL96" s="514"/>
      <c r="BM96" s="514"/>
      <c r="BN96" s="514"/>
      <c r="BO96" s="515"/>
    </row>
    <row ht="109.9" customHeight="1" r="97" spans="1:67" s="516" customForma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IF(Q97&gt;=1,(U97*12+W97)-(Q97*12+S97)+1,"")</f>
        <v/>
      </c>
      <c r="AA97" s="458" t="s">
        <v>275</v>
      </c>
      <c r="AB97" s="459" t="str">
        <f>IFERROR(ROUNDDOWN(ROUND(L97*O97,0)*M97,0)*Z97,"")</f>
        <v/>
      </c>
      <c r="AC97" s="460" t="str">
        <f>IFERROR(ROUNDDOWN(ROUNDDOWN(ROUND(L97*VLOOKUP(K97,【参考】数式用!$A$4:$F$57,MATCH("処遇改善加算Ⅳ",【参考】数式用!$C$3:$F$3,0)+2,0),0)*M97,0)*Z97*0.5,0), "")</f>
        <v/>
      </c>
      <c r="AD97" s="156"/>
      <c r="AE97" s="157"/>
      <c r="AF97" s="157"/>
      <c r="AG97" s="158"/>
      <c r="AH97" s="159"/>
      <c r="AI97" s="161"/>
      <c r="AJ97" s="161"/>
      <c r="AK97" s="541" t="str">
        <f>IF(AND(N97&lt;&gt;"",OR(U97&lt;&gt;8,W97&lt;&gt;5)),"！算定期間の終わりが令和８年５月になっていません。令和８年６月以降については別シートに記載してください。",IF(AND(AN97="加算対象外",N97&lt;&gt;""),"このサービスは、令和８年４月・５月は処遇改善加算の対象ではありません。記入しないでください。",""))</f>
        <v/>
      </c>
      <c r="AL97" s="542" t="str">
        <f>IF(OR(N97="",AN97="加算対象外"),"",IF(OR(AND(COUNTIF(AP97,"未入力")&gt;0,AD97=""),AND(COUNTIF(AQ97,"未入力")&gt;0,AE97=""),AND(COUNTIF(AN97:BE97,"AF列に色付け")&gt;0,AF97=""),AND(COUNTIF(AN97:BE97,"AG列に色付け")&gt;0,OR(AG97="",AG97=0)),AND(COUNTIF(AN97:BE97,"AH列に色付け")&gt;0,AH97=""),AND(COUNTIF(AN97:BE97,"AI列に色付け")&gt;0,AI97=""),AND(COUNTIF(AN97:BE97,"AJ列に色付け")&gt;0,AJ97="")),"！記入が必要な欄（オレンジ色のセル）に空欄があります。空欄を埋めてください。",""))</f>
        <v/>
      </c>
      <c r="AM97" s="543"/>
      <c r="AN97" s="547" t="str">
        <f>IFERROR(VLOOKUP(K97,【参考】数式用!$A$2:$N$57,14,FALSE),"")</f>
        <v/>
      </c>
      <c r="AO97" s="547" t="str">
        <f>IF(AND(K97&lt;&gt;"",AN97="加算対象"),"N列に色付け","")</f>
        <v/>
      </c>
      <c r="AP97" s="546" t="str">
        <f>IF(AND(AC97&lt;&gt;0,AC97&lt;&gt;"",AN97="加算対象"),IF(AD97="○","入力済","未入力"),"")</f>
        <v/>
      </c>
      <c r="AQ97" s="546" t="str">
        <f>IF(AND(N97&lt;&gt;"",AE97="",AN97="加算対象"),"未入力","入力済")</f>
        <v>入力済</v>
      </c>
      <c r="AR97" s="547" t="str">
        <f>IF(AND(N97&lt;&gt;"",N97&lt;&gt;"処遇改善加算Ⅳ",AN97="加算対象"),"AF列に色付け","")</f>
        <v/>
      </c>
      <c r="AS97" s="546" t="str">
        <f>IF(AND(N97&lt;&gt;"",N97&lt;&gt;"処遇改善加算Ⅳ",AF97=""),"未入力","入力済")</f>
        <v>入力済</v>
      </c>
      <c r="AT97" s="546" t="str">
        <f>IF(OR(N97="処遇改善加算Ⅰ",N97="処遇改善加算Ⅱ"),"対象","")</f>
        <v/>
      </c>
      <c r="AU97" s="546" t="str">
        <f>IF(AND(AN97="加算対象",N97&lt;&gt;"処遇改善加算Ⅲ",N97&lt;&gt;"処遇改善加算Ⅳ",N97&lt;&gt;"",AT97&lt;&gt;"対象外"),1,"")</f>
        <v/>
      </c>
      <c r="AV97" s="547" t="str">
        <f>IF(AND(AU97=1,OR(AG97=0,AG97=""),AN97="加算対象"),"AH列に色付け","")</f>
        <v/>
      </c>
      <c r="AW97" s="547" t="str">
        <f>IF(AND($AU97=1,$AV97="AH列に色付け",OR($AG97="",$AH97="")),"未入力",IF(AND($AU97=1,$AV97="",$AG97=""),"未入力","入力済"))</f>
        <v>入力済</v>
      </c>
      <c r="AX97" s="546" t="str">
        <f>IFERROR(VLOOKUP(K97,【参考】数式用!$AR$3:$AS$49,2, FALSE), "")</f>
        <v/>
      </c>
      <c r="AY97" s="547" t="str">
        <f>IF(AND(AN97="加算対象",N97="処遇改善加算Ⅰ"),"AI列に色付け","")</f>
        <v/>
      </c>
      <c r="AZ97" s="547" t="str">
        <f>IF(AND(N97="処遇改善加算Ⅰ",AI97=""),"未入力","入力済")</f>
        <v>入力済</v>
      </c>
      <c r="BA97" s="546" t="str">
        <f>IFERROR(VLOOKUP(K97,【参考】数式用!$AX$3:$AY$56, 2, FALSE), "")</f>
        <v/>
      </c>
      <c r="BB97" s="547" t="str">
        <f>IF(COUNTIF(AE97:AH97,"*令和８年度特例要件を*")&gt;0,"AJ列に色付け","")</f>
        <v/>
      </c>
      <c r="BC97" s="647" t="str">
        <f>IF(AND(COUNTIF(AE97:AH97,"*令和８年度特例要件を*")&gt;0,AJ97=""),"未入力","入力済")</f>
        <v>入力済</v>
      </c>
      <c r="BD97" s="547" t="str">
        <f>IF(BB97="AJ列に色付け","入力必要","")</f>
        <v/>
      </c>
      <c r="BE97" s="547" t="str">
        <f>G97</f>
        <v/>
      </c>
      <c r="BF97" s="514"/>
      <c r="BG97" s="514"/>
      <c r="BH97" s="633" t="e">
        <f>VLOOKUP(K97,【参考】数式用!$A$2:$O$57,15,FALSE)</f>
        <v>#N/A</v>
      </c>
      <c r="BI97" s="514"/>
      <c r="BJ97" s="514"/>
      <c r="BK97" s="514"/>
      <c r="BL97" s="514"/>
      <c r="BM97" s="514"/>
      <c r="BN97" s="514"/>
      <c r="BO97" s="515"/>
    </row>
    <row ht="109.9" customHeight="1" r="98" spans="1:67" s="516" customForma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IF(Q98&gt;=1,(U98*12+W98)-(Q98*12+S98)+1,"")</f>
        <v/>
      </c>
      <c r="AA98" s="458" t="s">
        <v>275</v>
      </c>
      <c r="AB98" s="459" t="str">
        <f>IFERROR(ROUNDDOWN(ROUND(L98*O98,0)*M98,0)*Z98,"")</f>
        <v/>
      </c>
      <c r="AC98" s="460" t="str">
        <f>IFERROR(ROUNDDOWN(ROUNDDOWN(ROUND(L98*VLOOKUP(K98,【参考】数式用!$A$4:$F$57,MATCH("処遇改善加算Ⅳ",【参考】数式用!$C$3:$F$3,0)+2,0),0)*M98,0)*Z98*0.5,0), "")</f>
        <v/>
      </c>
      <c r="AD98" s="156"/>
      <c r="AE98" s="157"/>
      <c r="AF98" s="157"/>
      <c r="AG98" s="158"/>
      <c r="AH98" s="159"/>
      <c r="AI98" s="161"/>
      <c r="AJ98" s="161"/>
      <c r="AK98" s="541" t="str">
        <f>IF(AND(N98&lt;&gt;"",OR(U98&lt;&gt;8,W98&lt;&gt;5)),"！算定期間の終わりが令和８年５月になっていません。令和８年６月以降については別シートに記載してください。",IF(AND(AN98="加算対象外",N98&lt;&gt;""),"このサービスは、令和８年４月・５月は処遇改善加算の対象ではありません。記入しないでください。",""))</f>
        <v/>
      </c>
      <c r="AL98" s="542" t="str">
        <f>IF(OR(N98="",AN98="加算対象外"),"",IF(OR(AND(COUNTIF(AP98,"未入力")&gt;0,AD98=""),AND(COUNTIF(AQ98,"未入力")&gt;0,AE98=""),AND(COUNTIF(AN98:BE98,"AF列に色付け")&gt;0,AF98=""),AND(COUNTIF(AN98:BE98,"AG列に色付け")&gt;0,OR(AG98="",AG98=0)),AND(COUNTIF(AN98:BE98,"AH列に色付け")&gt;0,AH98=""),AND(COUNTIF(AN98:BE98,"AI列に色付け")&gt;0,AI98=""),AND(COUNTIF(AN98:BE98,"AJ列に色付け")&gt;0,AJ98="")),"！記入が必要な欄（オレンジ色のセル）に空欄があります。空欄を埋めてください。",""))</f>
        <v/>
      </c>
      <c r="AM98" s="543"/>
      <c r="AN98" s="547" t="str">
        <f>IFERROR(VLOOKUP(K98,【参考】数式用!$A$2:$N$57,14,FALSE),"")</f>
        <v/>
      </c>
      <c r="AO98" s="547" t="str">
        <f>IF(AND(K98&lt;&gt;"",AN98="加算対象"),"N列に色付け","")</f>
        <v/>
      </c>
      <c r="AP98" s="546" t="str">
        <f>IF(AND(AC98&lt;&gt;0,AC98&lt;&gt;"",AN98="加算対象"),IF(AD98="○","入力済","未入力"),"")</f>
        <v/>
      </c>
      <c r="AQ98" s="546" t="str">
        <f>IF(AND(N98&lt;&gt;"",AE98="",AN98="加算対象"),"未入力","入力済")</f>
        <v>入力済</v>
      </c>
      <c r="AR98" s="547" t="str">
        <f>IF(AND(N98&lt;&gt;"",N98&lt;&gt;"処遇改善加算Ⅳ",AN98="加算対象"),"AF列に色付け","")</f>
        <v/>
      </c>
      <c r="AS98" s="546" t="str">
        <f>IF(AND(N98&lt;&gt;"",N98&lt;&gt;"処遇改善加算Ⅳ",AF98=""),"未入力","入力済")</f>
        <v>入力済</v>
      </c>
      <c r="AT98" s="546" t="str">
        <f>IF(OR(N98="処遇改善加算Ⅰ",N98="処遇改善加算Ⅱ"),"対象","")</f>
        <v/>
      </c>
      <c r="AU98" s="546" t="str">
        <f>IF(AND(AN98="加算対象",N98&lt;&gt;"処遇改善加算Ⅲ",N98&lt;&gt;"処遇改善加算Ⅳ",N98&lt;&gt;"",AT98&lt;&gt;"対象外"),1,"")</f>
        <v/>
      </c>
      <c r="AV98" s="547" t="str">
        <f>IF(AND(AU98=1,OR(AG98=0,AG98=""),AN98="加算対象"),"AH列に色付け","")</f>
        <v/>
      </c>
      <c r="AW98" s="547" t="str">
        <f>IF(AND($AU98=1,$AV98="AH列に色付け",OR($AG98="",$AH98="")),"未入力",IF(AND($AU98=1,$AV98="",$AG98=""),"未入力","入力済"))</f>
        <v>入力済</v>
      </c>
      <c r="AX98" s="546" t="str">
        <f>IFERROR(VLOOKUP(K98,【参考】数式用!$AR$3:$AS$49,2, FALSE), "")</f>
        <v/>
      </c>
      <c r="AY98" s="547" t="str">
        <f>IF(AND(AN98="加算対象",N98="処遇改善加算Ⅰ"),"AI列に色付け","")</f>
        <v/>
      </c>
      <c r="AZ98" s="547" t="str">
        <f>IF(AND(N98="処遇改善加算Ⅰ",AI98=""),"未入力","入力済")</f>
        <v>入力済</v>
      </c>
      <c r="BA98" s="546" t="str">
        <f>IFERROR(VLOOKUP(K98,【参考】数式用!$AX$3:$AY$56, 2, FALSE), "")</f>
        <v/>
      </c>
      <c r="BB98" s="547" t="str">
        <f>IF(COUNTIF(AE98:AH98,"*令和８年度特例要件を*")&gt;0,"AJ列に色付け","")</f>
        <v/>
      </c>
      <c r="BC98" s="647" t="str">
        <f>IF(AND(COUNTIF(AE98:AH98,"*令和８年度特例要件を*")&gt;0,AJ98=""),"未入力","入力済")</f>
        <v>入力済</v>
      </c>
      <c r="BD98" s="547" t="str">
        <f>IF(BB98="AJ列に色付け","入力必要","")</f>
        <v/>
      </c>
      <c r="BE98" s="547" t="str">
        <f>G98</f>
        <v/>
      </c>
      <c r="BF98" s="514"/>
      <c r="BG98" s="514"/>
      <c r="BH98" s="633" t="e">
        <f>VLOOKUP(K98,【参考】数式用!$A$2:$O$57,15,FALSE)</f>
        <v>#N/A</v>
      </c>
      <c r="BI98" s="514"/>
      <c r="BJ98" s="514"/>
      <c r="BK98" s="514"/>
      <c r="BL98" s="514"/>
      <c r="BM98" s="514"/>
      <c r="BN98" s="514"/>
      <c r="BO98" s="515"/>
    </row>
    <row ht="109.9" customHeight="1" r="99" spans="1:67" s="516" customForma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IF(Q99&gt;=1,(U99*12+W99)-(Q99*12+S99)+1,"")</f>
        <v/>
      </c>
      <c r="AA99" s="458" t="s">
        <v>275</v>
      </c>
      <c r="AB99" s="459" t="str">
        <f>IFERROR(ROUNDDOWN(ROUND(L99*O99,0)*M99,0)*Z99,"")</f>
        <v/>
      </c>
      <c r="AC99" s="460" t="str">
        <f>IFERROR(ROUNDDOWN(ROUNDDOWN(ROUND(L99*VLOOKUP(K99,【参考】数式用!$A$4:$F$57,MATCH("処遇改善加算Ⅳ",【参考】数式用!$C$3:$F$3,0)+2,0),0)*M99,0)*Z99*0.5,0), "")</f>
        <v/>
      </c>
      <c r="AD99" s="156"/>
      <c r="AE99" s="157"/>
      <c r="AF99" s="157"/>
      <c r="AG99" s="158"/>
      <c r="AH99" s="159"/>
      <c r="AI99" s="161"/>
      <c r="AJ99" s="161"/>
      <c r="AK99" s="541" t="str">
        <f>IF(AND(N99&lt;&gt;"",OR(U99&lt;&gt;8,W99&lt;&gt;5)),"！算定期間の終わりが令和８年５月になっていません。令和８年６月以降については別シートに記載してください。",IF(AND(AN99="加算対象外",N99&lt;&gt;""),"このサービスは、令和８年４月・５月は処遇改善加算の対象ではありません。記入しないでください。",""))</f>
        <v/>
      </c>
      <c r="AL99" s="542" t="str">
        <f>IF(OR(N99="",AN99="加算対象外"),"",IF(OR(AND(COUNTIF(AP99,"未入力")&gt;0,AD99=""),AND(COUNTIF(AQ99,"未入力")&gt;0,AE99=""),AND(COUNTIF(AN99:BE99,"AF列に色付け")&gt;0,AF99=""),AND(COUNTIF(AN99:BE99,"AG列に色付け")&gt;0,OR(AG99="",AG99=0)),AND(COUNTIF(AN99:BE99,"AH列に色付け")&gt;0,AH99=""),AND(COUNTIF(AN99:BE99,"AI列に色付け")&gt;0,AI99=""),AND(COUNTIF(AN99:BE99,"AJ列に色付け")&gt;0,AJ99="")),"！記入が必要な欄（オレンジ色のセル）に空欄があります。空欄を埋めてください。",""))</f>
        <v/>
      </c>
      <c r="AM99" s="543"/>
      <c r="AN99" s="547" t="str">
        <f>IFERROR(VLOOKUP(K99,【参考】数式用!$A$2:$N$57,14,FALSE),"")</f>
        <v/>
      </c>
      <c r="AO99" s="547" t="str">
        <f>IF(AND(K99&lt;&gt;"",AN99="加算対象"),"N列に色付け","")</f>
        <v/>
      </c>
      <c r="AP99" s="546" t="str">
        <f>IF(AND(AC99&lt;&gt;0,AC99&lt;&gt;"",AN99="加算対象"),IF(AD99="○","入力済","未入力"),"")</f>
        <v/>
      </c>
      <c r="AQ99" s="546" t="str">
        <f>IF(AND(N99&lt;&gt;"",AE99="",AN99="加算対象"),"未入力","入力済")</f>
        <v>入力済</v>
      </c>
      <c r="AR99" s="547" t="str">
        <f>IF(AND(N99&lt;&gt;"",N99&lt;&gt;"処遇改善加算Ⅳ",AN99="加算対象"),"AF列に色付け","")</f>
        <v/>
      </c>
      <c r="AS99" s="546" t="str">
        <f>IF(AND(N99&lt;&gt;"",N99&lt;&gt;"処遇改善加算Ⅳ",AF99=""),"未入力","入力済")</f>
        <v>入力済</v>
      </c>
      <c r="AT99" s="546" t="str">
        <f>IF(OR(N99="処遇改善加算Ⅰ",N99="処遇改善加算Ⅱ"),"対象","")</f>
        <v/>
      </c>
      <c r="AU99" s="546" t="str">
        <f>IF(AND(AN99="加算対象",N99&lt;&gt;"処遇改善加算Ⅲ",N99&lt;&gt;"処遇改善加算Ⅳ",N99&lt;&gt;"",AT99&lt;&gt;"対象外"),1,"")</f>
        <v/>
      </c>
      <c r="AV99" s="547" t="str">
        <f>IF(AND(AU99=1,OR(AG99=0,AG99=""),AN99="加算対象"),"AH列に色付け","")</f>
        <v/>
      </c>
      <c r="AW99" s="547" t="str">
        <f>IF(AND($AU99=1,$AV99="AH列に色付け",OR($AG99="",$AH99="")),"未入力",IF(AND($AU99=1,$AV99="",$AG99=""),"未入力","入力済"))</f>
        <v>入力済</v>
      </c>
      <c r="AX99" s="546" t="str">
        <f>IFERROR(VLOOKUP(K99,【参考】数式用!$AR$3:$AS$49,2, FALSE), "")</f>
        <v/>
      </c>
      <c r="AY99" s="547" t="str">
        <f>IF(AND(AN99="加算対象",N99="処遇改善加算Ⅰ"),"AI列に色付け","")</f>
        <v/>
      </c>
      <c r="AZ99" s="547" t="str">
        <f>IF(AND(N99="処遇改善加算Ⅰ",AI99=""),"未入力","入力済")</f>
        <v>入力済</v>
      </c>
      <c r="BA99" s="546" t="str">
        <f>IFERROR(VLOOKUP(K99,【参考】数式用!$AX$3:$AY$56, 2, FALSE), "")</f>
        <v/>
      </c>
      <c r="BB99" s="547" t="str">
        <f>IF(COUNTIF(AE99:AH99,"*令和８年度特例要件を*")&gt;0,"AJ列に色付け","")</f>
        <v/>
      </c>
      <c r="BC99" s="647" t="str">
        <f>IF(AND(COUNTIF(AE99:AH99,"*令和８年度特例要件を*")&gt;0,AJ99=""),"未入力","入力済")</f>
        <v>入力済</v>
      </c>
      <c r="BD99" s="547" t="str">
        <f>IF(BB99="AJ列に色付け","入力必要","")</f>
        <v/>
      </c>
      <c r="BE99" s="547" t="str">
        <f>G99</f>
        <v/>
      </c>
      <c r="BF99" s="514"/>
      <c r="BG99" s="514"/>
      <c r="BH99" s="633" t="e">
        <f>VLOOKUP(K99,【参考】数式用!$A$2:$O$57,15,FALSE)</f>
        <v>#N/A</v>
      </c>
      <c r="BI99" s="514"/>
      <c r="BJ99" s="514"/>
      <c r="BK99" s="514"/>
      <c r="BL99" s="514"/>
      <c r="BM99" s="514"/>
      <c r="BN99" s="514"/>
      <c r="BO99" s="515"/>
    </row>
    <row ht="109.9" customHeight="1" r="100" spans="1:67" s="516" customForma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IF(Q100&gt;=1,(U100*12+W100)-(Q100*12+S100)+1,"")</f>
        <v/>
      </c>
      <c r="AA100" s="458" t="s">
        <v>275</v>
      </c>
      <c r="AB100" s="459" t="str">
        <f>IFERROR(ROUNDDOWN(ROUND(L100*O100,0)*M100,0)*Z100,"")</f>
        <v/>
      </c>
      <c r="AC100" s="460" t="str">
        <f>IFERROR(ROUNDDOWN(ROUNDDOWN(ROUND(L100*VLOOKUP(K100,【参考】数式用!$A$4:$F$57,MATCH("処遇改善加算Ⅳ",【参考】数式用!$C$3:$F$3,0)+2,0),0)*M100,0)*Z100*0.5,0), "")</f>
        <v/>
      </c>
      <c r="AD100" s="156"/>
      <c r="AE100" s="157"/>
      <c r="AF100" s="157"/>
      <c r="AG100" s="158"/>
      <c r="AH100" s="159"/>
      <c r="AI100" s="161"/>
      <c r="AJ100" s="161"/>
      <c r="AK100" s="541" t="str">
        <f>IF(AND(N100&lt;&gt;"",OR(U100&lt;&gt;8,W100&lt;&gt;5)),"！算定期間の終わりが令和８年５月になっていません。令和８年６月以降については別シートに記載してください。",IF(AND(AN100="加算対象外",N100&lt;&gt;""),"このサービスは、令和８年４月・５月は処遇改善加算の対象ではありません。記入しないでください。",""))</f>
        <v/>
      </c>
      <c r="AL100" s="542" t="str">
        <f>IF(OR(N100="",AN100="加算対象外"),"",IF(OR(AND(COUNTIF(AP100,"未入力")&gt;0,AD100=""),AND(COUNTIF(AQ100,"未入力")&gt;0,AE100=""),AND(COUNTIF(AN100:BE100,"AF列に色付け")&gt;0,AF100=""),AND(COUNTIF(AN100:BE100,"AG列に色付け")&gt;0,OR(AG100="",AG100=0)),AND(COUNTIF(AN100:BE100,"AH列に色付け")&gt;0,AH100=""),AND(COUNTIF(AN100:BE100,"AI列に色付け")&gt;0,AI100=""),AND(COUNTIF(AN100:BE100,"AJ列に色付け")&gt;0,AJ100="")),"！記入が必要な欄（オレンジ色のセル）に空欄があります。空欄を埋めてください。",""))</f>
        <v/>
      </c>
      <c r="AM100" s="543"/>
      <c r="AN100" s="547" t="str">
        <f>IFERROR(VLOOKUP(K100,【参考】数式用!$A$2:$N$57,14,FALSE),"")</f>
        <v/>
      </c>
      <c r="AO100" s="547" t="str">
        <f>IF(AND(K100&lt;&gt;"",AN100="加算対象"),"N列に色付け","")</f>
        <v/>
      </c>
      <c r="AP100" s="546" t="str">
        <f>IF(AND(AC100&lt;&gt;0,AC100&lt;&gt;"",AN100="加算対象"),IF(AD100="○","入力済","未入力"),"")</f>
        <v/>
      </c>
      <c r="AQ100" s="546" t="str">
        <f>IF(AND(N100&lt;&gt;"",AE100="",AN100="加算対象"),"未入力","入力済")</f>
        <v>入力済</v>
      </c>
      <c r="AR100" s="547" t="str">
        <f>IF(AND(N100&lt;&gt;"",N100&lt;&gt;"処遇改善加算Ⅳ",AN100="加算対象"),"AF列に色付け","")</f>
        <v/>
      </c>
      <c r="AS100" s="546" t="str">
        <f>IF(AND(N100&lt;&gt;"",N100&lt;&gt;"処遇改善加算Ⅳ",AF100=""),"未入力","入力済")</f>
        <v>入力済</v>
      </c>
      <c r="AT100" s="546" t="str">
        <f>IF(OR(N100="処遇改善加算Ⅰ",N100="処遇改善加算Ⅱ"),"対象","")</f>
        <v/>
      </c>
      <c r="AU100" s="546" t="str">
        <f>IF(AND(AN100="加算対象",N100&lt;&gt;"処遇改善加算Ⅲ",N100&lt;&gt;"処遇改善加算Ⅳ",N100&lt;&gt;"",AT100&lt;&gt;"対象外"),1,"")</f>
        <v/>
      </c>
      <c r="AV100" s="547" t="str">
        <f>IF(AND(AU100=1,OR(AG100=0,AG100=""),AN100="加算対象"),"AH列に色付け","")</f>
        <v/>
      </c>
      <c r="AW100" s="547" t="str">
        <f>IF(AND($AU100=1,$AV100="AH列に色付け",OR($AG100="",$AH100="")),"未入力",IF(AND($AU100=1,$AV100="",$AG100=""),"未入力","入力済"))</f>
        <v>入力済</v>
      </c>
      <c r="AX100" s="546" t="str">
        <f>IFERROR(VLOOKUP(K100,【参考】数式用!$AR$3:$AS$49,2, FALSE), "")</f>
        <v/>
      </c>
      <c r="AY100" s="547" t="str">
        <f>IF(AND(AN100="加算対象",N100="処遇改善加算Ⅰ"),"AI列に色付け","")</f>
        <v/>
      </c>
      <c r="AZ100" s="547" t="str">
        <f>IF(AND(N100="処遇改善加算Ⅰ",AI100=""),"未入力","入力済")</f>
        <v>入力済</v>
      </c>
      <c r="BA100" s="546" t="str">
        <f>IFERROR(VLOOKUP(K100,【参考】数式用!$AX$3:$AY$56, 2, FALSE), "")</f>
        <v/>
      </c>
      <c r="BB100" s="547" t="str">
        <f>IF(COUNTIF(AE100:AH100,"*令和８年度特例要件を*")&gt;0,"AJ列に色付け","")</f>
        <v/>
      </c>
      <c r="BC100" s="647" t="str">
        <f>IF(AND(COUNTIF(AE100:AH100,"*令和８年度特例要件を*")&gt;0,AJ100=""),"未入力","入力済")</f>
        <v>入力済</v>
      </c>
      <c r="BD100" s="547" t="str">
        <f>IF(BB100="AJ列に色付け","入力必要","")</f>
        <v/>
      </c>
      <c r="BE100" s="547" t="str">
        <f>G100</f>
        <v/>
      </c>
      <c r="BF100" s="514"/>
      <c r="BG100" s="514"/>
      <c r="BH100" s="633" t="e">
        <f>VLOOKUP(K100,【参考】数式用!$A$2:$O$57,15,FALSE)</f>
        <v>#N/A</v>
      </c>
      <c r="BI100" s="514"/>
      <c r="BJ100" s="514"/>
      <c r="BK100" s="514"/>
      <c r="BL100" s="514"/>
      <c r="BM100" s="514"/>
      <c r="BN100" s="514"/>
      <c r="BO100" s="515"/>
    </row>
    <row ht="109.9" customHeight="1" r="101" spans="1:67" s="516" customForma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IF(Q101&gt;=1,(U101*12+W101)-(Q101*12+S101)+1,"")</f>
        <v/>
      </c>
      <c r="AA101" s="458" t="s">
        <v>275</v>
      </c>
      <c r="AB101" s="459" t="str">
        <f>IFERROR(ROUNDDOWN(ROUND(L101*O101,0)*M101,0)*Z101,"")</f>
        <v/>
      </c>
      <c r="AC101" s="460" t="str">
        <f>IFERROR(ROUNDDOWN(ROUNDDOWN(ROUND(L101*VLOOKUP(K101,【参考】数式用!$A$4:$F$57,MATCH("処遇改善加算Ⅳ",【参考】数式用!$C$3:$F$3,0)+2,0),0)*M101,0)*Z101*0.5,0), "")</f>
        <v/>
      </c>
      <c r="AD101" s="156"/>
      <c r="AE101" s="157"/>
      <c r="AF101" s="157"/>
      <c r="AG101" s="158"/>
      <c r="AH101" s="159"/>
      <c r="AI101" s="161"/>
      <c r="AJ101" s="161"/>
      <c r="AK101" s="541" t="str">
        <f>IF(AND(N101&lt;&gt;"",OR(U101&lt;&gt;8,W101&lt;&gt;5)),"！算定期間の終わりが令和８年５月になっていません。令和８年６月以降については別シートに記載してください。",IF(AND(AN101="加算対象外",N101&lt;&gt;""),"このサービスは、令和８年４月・５月は処遇改善加算の対象ではありません。記入しないでください。",""))</f>
        <v/>
      </c>
      <c r="AL101" s="542" t="str">
        <f>IF(OR(N101="",AN101="加算対象外"),"",IF(OR(AND(COUNTIF(AP101,"未入力")&gt;0,AD101=""),AND(COUNTIF(AQ101,"未入力")&gt;0,AE101=""),AND(COUNTIF(AN101:BE101,"AF列に色付け")&gt;0,AF101=""),AND(COUNTIF(AN101:BE101,"AG列に色付け")&gt;0,OR(AG101="",AG101=0)),AND(COUNTIF(AN101:BE101,"AH列に色付け")&gt;0,AH101=""),AND(COUNTIF(AN101:BE101,"AI列に色付け")&gt;0,AI101=""),AND(COUNTIF(AN101:BE101,"AJ列に色付け")&gt;0,AJ101="")),"！記入が必要な欄（オレンジ色のセル）に空欄があります。空欄を埋めてください。",""))</f>
        <v/>
      </c>
      <c r="AM101" s="543"/>
      <c r="AN101" s="547" t="str">
        <f>IFERROR(VLOOKUP(K101,【参考】数式用!$A$2:$N$57,14,FALSE),"")</f>
        <v/>
      </c>
      <c r="AO101" s="547" t="str">
        <f>IF(AND(K101&lt;&gt;"",AN101="加算対象"),"N列に色付け","")</f>
        <v/>
      </c>
      <c r="AP101" s="546" t="str">
        <f>IF(AND(AC101&lt;&gt;0,AC101&lt;&gt;"",AN101="加算対象"),IF(AD101="○","入力済","未入力"),"")</f>
        <v/>
      </c>
      <c r="AQ101" s="546" t="str">
        <f>IF(AND(N101&lt;&gt;"",AE101="",AN101="加算対象"),"未入力","入力済")</f>
        <v>入力済</v>
      </c>
      <c r="AR101" s="547" t="str">
        <f>IF(AND(N101&lt;&gt;"",N101&lt;&gt;"処遇改善加算Ⅳ",AN101="加算対象"),"AF列に色付け","")</f>
        <v/>
      </c>
      <c r="AS101" s="546" t="str">
        <f>IF(AND(N101&lt;&gt;"",N101&lt;&gt;"処遇改善加算Ⅳ",AF101=""),"未入力","入力済")</f>
        <v>入力済</v>
      </c>
      <c r="AT101" s="546" t="str">
        <f>IF(OR(N101="処遇改善加算Ⅰ",N101="処遇改善加算Ⅱ"),"対象","")</f>
        <v/>
      </c>
      <c r="AU101" s="546" t="str">
        <f>IF(AND(AN101="加算対象",N101&lt;&gt;"処遇改善加算Ⅲ",N101&lt;&gt;"処遇改善加算Ⅳ",N101&lt;&gt;"",AT101&lt;&gt;"対象外"),1,"")</f>
        <v/>
      </c>
      <c r="AV101" s="547" t="str">
        <f>IF(AND(AU101=1,OR(AG101=0,AG101=""),AN101="加算対象"),"AH列に色付け","")</f>
        <v/>
      </c>
      <c r="AW101" s="547" t="str">
        <f>IF(AND($AU101=1,$AV101="AH列に色付け",OR($AG101="",$AH101="")),"未入力",IF(AND($AU101=1,$AV101="",$AG101=""),"未入力","入力済"))</f>
        <v>入力済</v>
      </c>
      <c r="AX101" s="546" t="str">
        <f>IFERROR(VLOOKUP(K101,【参考】数式用!$AR$3:$AS$49,2, FALSE), "")</f>
        <v/>
      </c>
      <c r="AY101" s="547" t="str">
        <f>IF(AND(AN101="加算対象",N101="処遇改善加算Ⅰ"),"AI列に色付け","")</f>
        <v/>
      </c>
      <c r="AZ101" s="547" t="str">
        <f>IF(AND(N101="処遇改善加算Ⅰ",AI101=""),"未入力","入力済")</f>
        <v>入力済</v>
      </c>
      <c r="BA101" s="546" t="str">
        <f>IFERROR(VLOOKUP(K101,【参考】数式用!$AX$3:$AY$56, 2, FALSE), "")</f>
        <v/>
      </c>
      <c r="BB101" s="547" t="str">
        <f>IF(COUNTIF(AE101:AH101,"*令和８年度特例要件を*")&gt;0,"AJ列に色付け","")</f>
        <v/>
      </c>
      <c r="BC101" s="647" t="str">
        <f>IF(AND(COUNTIF(AE101:AH101,"*令和８年度特例要件を*")&gt;0,AJ101=""),"未入力","入力済")</f>
        <v>入力済</v>
      </c>
      <c r="BD101" s="547" t="str">
        <f>IF(BB101="AJ列に色付け","入力必要","")</f>
        <v/>
      </c>
      <c r="BE101" s="547" t="str">
        <f>G101</f>
        <v/>
      </c>
      <c r="BF101" s="514"/>
      <c r="BG101" s="514"/>
      <c r="BH101" s="633" t="e">
        <f>VLOOKUP(K101,【参考】数式用!$A$2:$O$57,15,FALSE)</f>
        <v>#N/A</v>
      </c>
      <c r="BI101" s="514"/>
      <c r="BJ101" s="514"/>
      <c r="BK101" s="514"/>
      <c r="BL101" s="514"/>
      <c r="BM101" s="514"/>
      <c r="BN101" s="514"/>
      <c r="BO101" s="515"/>
    </row>
    <row ht="109.9" customHeight="1" r="102" spans="1:67" s="516" customForma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IF(Q102&gt;=1,(U102*12+W102)-(Q102*12+S102)+1,"")</f>
        <v/>
      </c>
      <c r="AA102" s="458" t="s">
        <v>275</v>
      </c>
      <c r="AB102" s="459" t="str">
        <f>IFERROR(ROUNDDOWN(ROUND(L102*O102,0)*M102,0)*Z102,"")</f>
        <v/>
      </c>
      <c r="AC102" s="460" t="str">
        <f>IFERROR(ROUNDDOWN(ROUNDDOWN(ROUND(L102*VLOOKUP(K102,【参考】数式用!$A$4:$F$57,MATCH("処遇改善加算Ⅳ",【参考】数式用!$C$3:$F$3,0)+2,0),0)*M102,0)*Z102*0.5,0), "")</f>
        <v/>
      </c>
      <c r="AD102" s="156"/>
      <c r="AE102" s="157"/>
      <c r="AF102" s="157"/>
      <c r="AG102" s="158"/>
      <c r="AH102" s="159"/>
      <c r="AI102" s="161"/>
      <c r="AJ102" s="161"/>
      <c r="AK102" s="541" t="str">
        <f>IF(AND(N102&lt;&gt;"",OR(U102&lt;&gt;8,W102&lt;&gt;5)),"！算定期間の終わりが令和８年５月になっていません。令和８年６月以降については別シートに記載してください。",IF(AND(AN102="加算対象外",N102&lt;&gt;""),"このサービスは、令和８年４月・５月は処遇改善加算の対象ではありません。記入しないでください。",""))</f>
        <v/>
      </c>
      <c r="AL102" s="542" t="str">
        <f>IF(OR(N102="",AN102="加算対象外"),"",IF(OR(AND(COUNTIF(AP102,"未入力")&gt;0,AD102=""),AND(COUNTIF(AQ102,"未入力")&gt;0,AE102=""),AND(COUNTIF(AN102:BE102,"AF列に色付け")&gt;0,AF102=""),AND(COUNTIF(AN102:BE102,"AG列に色付け")&gt;0,OR(AG102="",AG102=0)),AND(COUNTIF(AN102:BE102,"AH列に色付け")&gt;0,AH102=""),AND(COUNTIF(AN102:BE102,"AI列に色付け")&gt;0,AI102=""),AND(COUNTIF(AN102:BE102,"AJ列に色付け")&gt;0,AJ102="")),"！記入が必要な欄（オレンジ色のセル）に空欄があります。空欄を埋めてください。",""))</f>
        <v/>
      </c>
      <c r="AM102" s="543"/>
      <c r="AN102" s="547" t="str">
        <f>IFERROR(VLOOKUP(K102,【参考】数式用!$A$2:$N$57,14,FALSE),"")</f>
        <v/>
      </c>
      <c r="AO102" s="547" t="str">
        <f>IF(AND(K102&lt;&gt;"",AN102="加算対象"),"N列に色付け","")</f>
        <v/>
      </c>
      <c r="AP102" s="546" t="str">
        <f>IF(AND(AC102&lt;&gt;0,AC102&lt;&gt;"",AN102="加算対象"),IF(AD102="○","入力済","未入力"),"")</f>
        <v/>
      </c>
      <c r="AQ102" s="546" t="str">
        <f>IF(AND(N102&lt;&gt;"",AE102="",AN102="加算対象"),"未入力","入力済")</f>
        <v>入力済</v>
      </c>
      <c r="AR102" s="547" t="str">
        <f>IF(AND(N102&lt;&gt;"",N102&lt;&gt;"処遇改善加算Ⅳ",AN102="加算対象"),"AF列に色付け","")</f>
        <v/>
      </c>
      <c r="AS102" s="546" t="str">
        <f>IF(AND(N102&lt;&gt;"",N102&lt;&gt;"処遇改善加算Ⅳ",AF102=""),"未入力","入力済")</f>
        <v>入力済</v>
      </c>
      <c r="AT102" s="546" t="str">
        <f>IF(OR(N102="処遇改善加算Ⅰ",N102="処遇改善加算Ⅱ"),"対象","")</f>
        <v/>
      </c>
      <c r="AU102" s="546" t="str">
        <f>IF(AND(AN102="加算対象",N102&lt;&gt;"処遇改善加算Ⅲ",N102&lt;&gt;"処遇改善加算Ⅳ",N102&lt;&gt;"",AT102&lt;&gt;"対象外"),1,"")</f>
        <v/>
      </c>
      <c r="AV102" s="547" t="str">
        <f>IF(AND(AU102=1,OR(AG102=0,AG102=""),AN102="加算対象"),"AH列に色付け","")</f>
        <v/>
      </c>
      <c r="AW102" s="547" t="str">
        <f>IF(AND($AU102=1,$AV102="AH列に色付け",OR($AG102="",$AH102="")),"未入力",IF(AND($AU102=1,$AV102="",$AG102=""),"未入力","入力済"))</f>
        <v>入力済</v>
      </c>
      <c r="AX102" s="546" t="str">
        <f>IFERROR(VLOOKUP(K102,【参考】数式用!$AR$3:$AS$49,2, FALSE), "")</f>
        <v/>
      </c>
      <c r="AY102" s="547" t="str">
        <f>IF(AND(AN102="加算対象",N102="処遇改善加算Ⅰ"),"AI列に色付け","")</f>
        <v/>
      </c>
      <c r="AZ102" s="547" t="str">
        <f>IF(AND(N102="処遇改善加算Ⅰ",AI102=""),"未入力","入力済")</f>
        <v>入力済</v>
      </c>
      <c r="BA102" s="546" t="str">
        <f>IFERROR(VLOOKUP(K102,【参考】数式用!$AX$3:$AY$56, 2, FALSE), "")</f>
        <v/>
      </c>
      <c r="BB102" s="547" t="str">
        <f>IF(COUNTIF(AE102:AH102,"*令和８年度特例要件を*")&gt;0,"AJ列に色付け","")</f>
        <v/>
      </c>
      <c r="BC102" s="647" t="str">
        <f>IF(AND(COUNTIF(AE102:AH102,"*令和８年度特例要件を*")&gt;0,AJ102=""),"未入力","入力済")</f>
        <v>入力済</v>
      </c>
      <c r="BD102" s="547" t="str">
        <f>IF(BB102="AJ列に色付け","入力必要","")</f>
        <v/>
      </c>
      <c r="BE102" s="547" t="str">
        <f>G102</f>
        <v/>
      </c>
      <c r="BF102" s="514"/>
      <c r="BG102" s="514"/>
      <c r="BH102" s="633" t="e">
        <f>VLOOKUP(K102,【参考】数式用!$A$2:$O$57,15,FALSE)</f>
        <v>#N/A</v>
      </c>
      <c r="BI102" s="514"/>
      <c r="BJ102" s="514"/>
      <c r="BK102" s="514"/>
      <c r="BL102" s="514"/>
      <c r="BM102" s="514"/>
      <c r="BN102" s="514"/>
      <c r="BO102" s="515"/>
    </row>
    <row ht="109.9" customHeight="1" r="103" spans="1:67" s="516" customForma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IF(Q103&gt;=1,(U103*12+W103)-(Q103*12+S103)+1,"")</f>
        <v/>
      </c>
      <c r="AA103" s="458" t="s">
        <v>275</v>
      </c>
      <c r="AB103" s="459" t="str">
        <f>IFERROR(ROUNDDOWN(ROUND(L103*O103,0)*M103,0)*Z103,"")</f>
        <v/>
      </c>
      <c r="AC103" s="460" t="str">
        <f>IFERROR(ROUNDDOWN(ROUNDDOWN(ROUND(L103*VLOOKUP(K103,【参考】数式用!$A$4:$F$57,MATCH("処遇改善加算Ⅳ",【参考】数式用!$C$3:$F$3,0)+2,0),0)*M103,0)*Z103*0.5,0), "")</f>
        <v/>
      </c>
      <c r="AD103" s="156"/>
      <c r="AE103" s="157"/>
      <c r="AF103" s="157"/>
      <c r="AG103" s="158"/>
      <c r="AH103" s="159"/>
      <c r="AI103" s="161"/>
      <c r="AJ103" s="161"/>
      <c r="AK103" s="541" t="str">
        <f>IF(AND(N103&lt;&gt;"",OR(U103&lt;&gt;8,W103&lt;&gt;5)),"！算定期間の終わりが令和８年５月になっていません。令和８年６月以降については別シートに記載してください。",IF(AND(AN103="加算対象外",N103&lt;&gt;""),"このサービスは、令和８年４月・５月は処遇改善加算の対象ではありません。記入しないでください。",""))</f>
        <v/>
      </c>
      <c r="AL103" s="542" t="str">
        <f>IF(OR(N103="",AN103="加算対象外"),"",IF(OR(AND(COUNTIF(AP103,"未入力")&gt;0,AD103=""),AND(COUNTIF(AQ103,"未入力")&gt;0,AE103=""),AND(COUNTIF(AN103:BE103,"AF列に色付け")&gt;0,AF103=""),AND(COUNTIF(AN103:BE103,"AG列に色付け")&gt;0,OR(AG103="",AG103=0)),AND(COUNTIF(AN103:BE103,"AH列に色付け")&gt;0,AH103=""),AND(COUNTIF(AN103:BE103,"AI列に色付け")&gt;0,AI103=""),AND(COUNTIF(AN103:BE103,"AJ列に色付け")&gt;0,AJ103="")),"！記入が必要な欄（オレンジ色のセル）に空欄があります。空欄を埋めてください。",""))</f>
        <v/>
      </c>
      <c r="AM103" s="543"/>
      <c r="AN103" s="547" t="str">
        <f>IFERROR(VLOOKUP(K103,【参考】数式用!$A$2:$N$57,14,FALSE),"")</f>
        <v/>
      </c>
      <c r="AO103" s="547" t="str">
        <f>IF(AND(K103&lt;&gt;"",AN103="加算対象"),"N列に色付け","")</f>
        <v/>
      </c>
      <c r="AP103" s="546" t="str">
        <f>IF(AND(AC103&lt;&gt;0,AC103&lt;&gt;"",AN103="加算対象"),IF(AD103="○","入力済","未入力"),"")</f>
        <v/>
      </c>
      <c r="AQ103" s="546" t="str">
        <f>IF(AND(N103&lt;&gt;"",AE103="",AN103="加算対象"),"未入力","入力済")</f>
        <v>入力済</v>
      </c>
      <c r="AR103" s="547" t="str">
        <f>IF(AND(N103&lt;&gt;"",N103&lt;&gt;"処遇改善加算Ⅳ",AN103="加算対象"),"AF列に色付け","")</f>
        <v/>
      </c>
      <c r="AS103" s="546" t="str">
        <f>IF(AND(N103&lt;&gt;"",N103&lt;&gt;"処遇改善加算Ⅳ",AF103=""),"未入力","入力済")</f>
        <v>入力済</v>
      </c>
      <c r="AT103" s="546" t="str">
        <f>IF(OR(N103="処遇改善加算Ⅰ",N103="処遇改善加算Ⅱ"),"対象","")</f>
        <v/>
      </c>
      <c r="AU103" s="546" t="str">
        <f>IF(AND(AN103="加算対象",N103&lt;&gt;"処遇改善加算Ⅲ",N103&lt;&gt;"処遇改善加算Ⅳ",N103&lt;&gt;"",AT103&lt;&gt;"対象外"),1,"")</f>
        <v/>
      </c>
      <c r="AV103" s="547" t="str">
        <f>IF(AND(AU103=1,OR(AG103=0,AG103=""),AN103="加算対象"),"AH列に色付け","")</f>
        <v/>
      </c>
      <c r="AW103" s="547" t="str">
        <f>IF(AND($AU103=1,$AV103="AH列に色付け",OR($AG103="",$AH103="")),"未入力",IF(AND($AU103=1,$AV103="",$AG103=""),"未入力","入力済"))</f>
        <v>入力済</v>
      </c>
      <c r="AX103" s="546" t="str">
        <f>IFERROR(VLOOKUP(K103,【参考】数式用!$AR$3:$AS$49,2, FALSE), "")</f>
        <v/>
      </c>
      <c r="AY103" s="547" t="str">
        <f>IF(AND(AN103="加算対象",N103="処遇改善加算Ⅰ"),"AI列に色付け","")</f>
        <v/>
      </c>
      <c r="AZ103" s="547" t="str">
        <f>IF(AND(N103="処遇改善加算Ⅰ",AI103=""),"未入力","入力済")</f>
        <v>入力済</v>
      </c>
      <c r="BA103" s="546" t="str">
        <f>IFERROR(VLOOKUP(K103,【参考】数式用!$AX$3:$AY$56, 2, FALSE), "")</f>
        <v/>
      </c>
      <c r="BB103" s="547" t="str">
        <f>IF(COUNTIF(AE103:AH103,"*令和８年度特例要件を*")&gt;0,"AJ列に色付け","")</f>
        <v/>
      </c>
      <c r="BC103" s="647" t="str">
        <f>IF(AND(COUNTIF(AE103:AH103,"*令和８年度特例要件を*")&gt;0,AJ103=""),"未入力","入力済")</f>
        <v>入力済</v>
      </c>
      <c r="BD103" s="547" t="str">
        <f>IF(BB103="AJ列に色付け","入力必要","")</f>
        <v/>
      </c>
      <c r="BE103" s="547" t="str">
        <f>G103</f>
        <v/>
      </c>
      <c r="BF103" s="514"/>
      <c r="BG103" s="514"/>
      <c r="BH103" s="633" t="e">
        <f>VLOOKUP(K103,【参考】数式用!$A$2:$O$57,15,FALSE)</f>
        <v>#N/A</v>
      </c>
      <c r="BI103" s="514"/>
      <c r="BJ103" s="514"/>
      <c r="BK103" s="514"/>
      <c r="BL103" s="514"/>
      <c r="BM103" s="514"/>
      <c r="BN103" s="514"/>
      <c r="BO103" s="515"/>
    </row>
    <row ht="109.9" customHeight="1" r="104" spans="1:67" s="516" customForma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IF(Q104&gt;=1,(U104*12+W104)-(Q104*12+S104)+1,"")</f>
        <v/>
      </c>
      <c r="AA104" s="458" t="s">
        <v>275</v>
      </c>
      <c r="AB104" s="459" t="str">
        <f>IFERROR(ROUNDDOWN(ROUND(L104*O104,0)*M104,0)*Z104,"")</f>
        <v/>
      </c>
      <c r="AC104" s="460" t="str">
        <f>IFERROR(ROUNDDOWN(ROUNDDOWN(ROUND(L104*VLOOKUP(K104,【参考】数式用!$A$4:$F$57,MATCH("処遇改善加算Ⅳ",【参考】数式用!$C$3:$F$3,0)+2,0),0)*M104,0)*Z104*0.5,0), "")</f>
        <v/>
      </c>
      <c r="AD104" s="156"/>
      <c r="AE104" s="157"/>
      <c r="AF104" s="157"/>
      <c r="AG104" s="158"/>
      <c r="AH104" s="159"/>
      <c r="AI104" s="161"/>
      <c r="AJ104" s="161"/>
      <c r="AK104" s="541" t="str">
        <f>IF(AND(N104&lt;&gt;"",OR(U104&lt;&gt;8,W104&lt;&gt;5)),"！算定期間の終わりが令和８年５月になっていません。令和８年６月以降については別シートに記載してください。",IF(AND(AN104="加算対象外",N104&lt;&gt;""),"このサービスは、令和８年４月・５月は処遇改善加算の対象ではありません。記入しないでください。",""))</f>
        <v/>
      </c>
      <c r="AL104" s="542" t="str">
        <f>IF(OR(N104="",AN104="加算対象外"),"",IF(OR(AND(COUNTIF(AP104,"未入力")&gt;0,AD104=""),AND(COUNTIF(AQ104,"未入力")&gt;0,AE104=""),AND(COUNTIF(AN104:BE104,"AF列に色付け")&gt;0,AF104=""),AND(COUNTIF(AN104:BE104,"AG列に色付け")&gt;0,OR(AG104="",AG104=0)),AND(COUNTIF(AN104:BE104,"AH列に色付け")&gt;0,AH104=""),AND(COUNTIF(AN104:BE104,"AI列に色付け")&gt;0,AI104=""),AND(COUNTIF(AN104:BE104,"AJ列に色付け")&gt;0,AJ104="")),"！記入が必要な欄（オレンジ色のセル）に空欄があります。空欄を埋めてください。",""))</f>
        <v/>
      </c>
      <c r="AM104" s="543"/>
      <c r="AN104" s="547" t="str">
        <f>IFERROR(VLOOKUP(K104,【参考】数式用!$A$2:$N$57,14,FALSE),"")</f>
        <v/>
      </c>
      <c r="AO104" s="547" t="str">
        <f>IF(AND(K104&lt;&gt;"",AN104="加算対象"),"N列に色付け","")</f>
        <v/>
      </c>
      <c r="AP104" s="546" t="str">
        <f>IF(AND(AC104&lt;&gt;0,AC104&lt;&gt;"",AN104="加算対象"),IF(AD104="○","入力済","未入力"),"")</f>
        <v/>
      </c>
      <c r="AQ104" s="546" t="str">
        <f>IF(AND(N104&lt;&gt;"",AE104="",AN104="加算対象"),"未入力","入力済")</f>
        <v>入力済</v>
      </c>
      <c r="AR104" s="547" t="str">
        <f>IF(AND(N104&lt;&gt;"",N104&lt;&gt;"処遇改善加算Ⅳ",AN104="加算対象"),"AF列に色付け","")</f>
        <v/>
      </c>
      <c r="AS104" s="546" t="str">
        <f>IF(AND(N104&lt;&gt;"",N104&lt;&gt;"処遇改善加算Ⅳ",AF104=""),"未入力","入力済")</f>
        <v>入力済</v>
      </c>
      <c r="AT104" s="546" t="str">
        <f>IF(OR(N104="処遇改善加算Ⅰ",N104="処遇改善加算Ⅱ"),"対象","")</f>
        <v/>
      </c>
      <c r="AU104" s="546" t="str">
        <f>IF(AND(AN104="加算対象",N104&lt;&gt;"処遇改善加算Ⅲ",N104&lt;&gt;"処遇改善加算Ⅳ",N104&lt;&gt;"",AT104&lt;&gt;"対象外"),1,"")</f>
        <v/>
      </c>
      <c r="AV104" s="547" t="str">
        <f>IF(AND(AU104=1,OR(AG104=0,AG104=""),AN104="加算対象"),"AH列に色付け","")</f>
        <v/>
      </c>
      <c r="AW104" s="547" t="str">
        <f>IF(AND($AU104=1,$AV104="AH列に色付け",OR($AG104="",$AH104="")),"未入力",IF(AND($AU104=1,$AV104="",$AG104=""),"未入力","入力済"))</f>
        <v>入力済</v>
      </c>
      <c r="AX104" s="546" t="str">
        <f>IFERROR(VLOOKUP(K104,【参考】数式用!$AR$3:$AS$49,2, FALSE), "")</f>
        <v/>
      </c>
      <c r="AY104" s="547" t="str">
        <f>IF(AND(AN104="加算対象",N104="処遇改善加算Ⅰ"),"AI列に色付け","")</f>
        <v/>
      </c>
      <c r="AZ104" s="547" t="str">
        <f>IF(AND(N104="処遇改善加算Ⅰ",AI104=""),"未入力","入力済")</f>
        <v>入力済</v>
      </c>
      <c r="BA104" s="546" t="str">
        <f>IFERROR(VLOOKUP(K104,【参考】数式用!$AX$3:$AY$56, 2, FALSE), "")</f>
        <v/>
      </c>
      <c r="BB104" s="547" t="str">
        <f>IF(COUNTIF(AE104:AH104,"*令和８年度特例要件を*")&gt;0,"AJ列に色付け","")</f>
        <v/>
      </c>
      <c r="BC104" s="647" t="str">
        <f>IF(AND(COUNTIF(AE104:AH104,"*令和８年度特例要件を*")&gt;0,AJ104=""),"未入力","入力済")</f>
        <v>入力済</v>
      </c>
      <c r="BD104" s="547" t="str">
        <f>IF(BB104="AJ列に色付け","入力必要","")</f>
        <v/>
      </c>
      <c r="BE104" s="547" t="str">
        <f>G104</f>
        <v/>
      </c>
      <c r="BF104" s="514"/>
      <c r="BG104" s="514"/>
      <c r="BH104" s="633" t="e">
        <f>VLOOKUP(K104,【参考】数式用!$A$2:$O$57,15,FALSE)</f>
        <v>#N/A</v>
      </c>
      <c r="BI104" s="514"/>
      <c r="BJ104" s="514"/>
      <c r="BK104" s="514"/>
      <c r="BL104" s="514"/>
      <c r="BM104" s="514"/>
      <c r="BN104" s="514"/>
      <c r="BO104" s="515"/>
    </row>
    <row ht="109.9" customHeight="1" r="105" spans="1:67" s="516" customForma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IF(Q105&gt;=1,(U105*12+W105)-(Q105*12+S105)+1,"")</f>
        <v/>
      </c>
      <c r="AA105" s="458" t="s">
        <v>275</v>
      </c>
      <c r="AB105" s="459" t="str">
        <f>IFERROR(ROUNDDOWN(ROUND(L105*O105,0)*M105,0)*Z105,"")</f>
        <v/>
      </c>
      <c r="AC105" s="460" t="str">
        <f>IFERROR(ROUNDDOWN(ROUNDDOWN(ROUND(L105*VLOOKUP(K105,【参考】数式用!$A$4:$F$57,MATCH("処遇改善加算Ⅳ",【参考】数式用!$C$3:$F$3,0)+2,0),0)*M105,0)*Z105*0.5,0), "")</f>
        <v/>
      </c>
      <c r="AD105" s="156"/>
      <c r="AE105" s="157"/>
      <c r="AF105" s="157"/>
      <c r="AG105" s="158"/>
      <c r="AH105" s="159"/>
      <c r="AI105" s="161"/>
      <c r="AJ105" s="161"/>
      <c r="AK105" s="541" t="str">
        <f>IF(AND(N105&lt;&gt;"",OR(U105&lt;&gt;8,W105&lt;&gt;5)),"！算定期間の終わりが令和８年５月になっていません。令和８年６月以降については別シートに記載してください。",IF(AND(AN105="加算対象外",N105&lt;&gt;""),"このサービスは、令和８年４月・５月は処遇改善加算の対象ではありません。記入しないでください。",""))</f>
        <v/>
      </c>
      <c r="AL105" s="542" t="str">
        <f>IF(OR(N105="",AN105="加算対象外"),"",IF(OR(AND(COUNTIF(AP105,"未入力")&gt;0,AD105=""),AND(COUNTIF(AQ105,"未入力")&gt;0,AE105=""),AND(COUNTIF(AN105:BE105,"AF列に色付け")&gt;0,AF105=""),AND(COUNTIF(AN105:BE105,"AG列に色付け")&gt;0,OR(AG105="",AG105=0)),AND(COUNTIF(AN105:BE105,"AH列に色付け")&gt;0,AH105=""),AND(COUNTIF(AN105:BE105,"AI列に色付け")&gt;0,AI105=""),AND(COUNTIF(AN105:BE105,"AJ列に色付け")&gt;0,AJ105="")),"！記入が必要な欄（オレンジ色のセル）に空欄があります。空欄を埋めてください。",""))</f>
        <v/>
      </c>
      <c r="AM105" s="543"/>
      <c r="AN105" s="547" t="str">
        <f>IFERROR(VLOOKUP(K105,【参考】数式用!$A$2:$N$57,14,FALSE),"")</f>
        <v/>
      </c>
      <c r="AO105" s="547" t="str">
        <f>IF(AND(K105&lt;&gt;"",AN105="加算対象"),"N列に色付け","")</f>
        <v/>
      </c>
      <c r="AP105" s="546" t="str">
        <f>IF(AND(AC105&lt;&gt;0,AC105&lt;&gt;"",AN105="加算対象"),IF(AD105="○","入力済","未入力"),"")</f>
        <v/>
      </c>
      <c r="AQ105" s="546" t="str">
        <f>IF(AND(N105&lt;&gt;"",AE105="",AN105="加算対象"),"未入力","入力済")</f>
        <v>入力済</v>
      </c>
      <c r="AR105" s="547" t="str">
        <f>IF(AND(N105&lt;&gt;"",N105&lt;&gt;"処遇改善加算Ⅳ",AN105="加算対象"),"AF列に色付け","")</f>
        <v/>
      </c>
      <c r="AS105" s="546" t="str">
        <f>IF(AND(N105&lt;&gt;"",N105&lt;&gt;"処遇改善加算Ⅳ",AF105=""),"未入力","入力済")</f>
        <v>入力済</v>
      </c>
      <c r="AT105" s="546" t="str">
        <f>IF(OR(N105="処遇改善加算Ⅰ",N105="処遇改善加算Ⅱ"),"対象","")</f>
        <v/>
      </c>
      <c r="AU105" s="546" t="str">
        <f>IF(AND(AN105="加算対象",N105&lt;&gt;"処遇改善加算Ⅲ",N105&lt;&gt;"処遇改善加算Ⅳ",N105&lt;&gt;"",AT105&lt;&gt;"対象外"),1,"")</f>
        <v/>
      </c>
      <c r="AV105" s="547" t="str">
        <f>IF(AND(AU105=1,OR(AG105=0,AG105=""),AN105="加算対象"),"AH列に色付け","")</f>
        <v/>
      </c>
      <c r="AW105" s="547" t="str">
        <f>IF(AND($AU105=1,$AV105="AH列に色付け",OR($AG105="",$AH105="")),"未入力",IF(AND($AU105=1,$AV105="",$AG105=""),"未入力","入力済"))</f>
        <v>入力済</v>
      </c>
      <c r="AX105" s="546" t="str">
        <f>IFERROR(VLOOKUP(K105,【参考】数式用!$AR$3:$AS$49,2, FALSE), "")</f>
        <v/>
      </c>
      <c r="AY105" s="547" t="str">
        <f>IF(AND(AN105="加算対象",N105="処遇改善加算Ⅰ"),"AI列に色付け","")</f>
        <v/>
      </c>
      <c r="AZ105" s="547" t="str">
        <f>IF(AND(N105="処遇改善加算Ⅰ",AI105=""),"未入力","入力済")</f>
        <v>入力済</v>
      </c>
      <c r="BA105" s="546" t="str">
        <f>IFERROR(VLOOKUP(K105,【参考】数式用!$AX$3:$AY$56, 2, FALSE), "")</f>
        <v/>
      </c>
      <c r="BB105" s="547" t="str">
        <f>IF(COUNTIF(AE105:AH105,"*令和８年度特例要件を*")&gt;0,"AJ列に色付け","")</f>
        <v/>
      </c>
      <c r="BC105" s="647" t="str">
        <f>IF(AND(COUNTIF(AE105:AH105,"*令和８年度特例要件を*")&gt;0,AJ105=""),"未入力","入力済")</f>
        <v>入力済</v>
      </c>
      <c r="BD105" s="547" t="str">
        <f>IF(BB105="AJ列に色付け","入力必要","")</f>
        <v/>
      </c>
      <c r="BE105" s="547" t="str">
        <f>G105</f>
        <v/>
      </c>
      <c r="BF105" s="514"/>
      <c r="BG105" s="514"/>
      <c r="BH105" s="633" t="e">
        <f>VLOOKUP(K105,【参考】数式用!$A$2:$O$57,15,FALSE)</f>
        <v>#N/A</v>
      </c>
      <c r="BI105" s="514"/>
      <c r="BJ105" s="514"/>
      <c r="BK105" s="514"/>
      <c r="BL105" s="514"/>
      <c r="BM105" s="514"/>
      <c r="BN105" s="514"/>
      <c r="BO105" s="515"/>
    </row>
    <row ht="109.9" customHeight="1" r="106" spans="1:67" s="516" customForma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IF(Q106&gt;=1,(U106*12+W106)-(Q106*12+S106)+1,"")</f>
        <v/>
      </c>
      <c r="AA106" s="458" t="s">
        <v>275</v>
      </c>
      <c r="AB106" s="459" t="str">
        <f>IFERROR(ROUNDDOWN(ROUND(L106*O106,0)*M106,0)*Z106,"")</f>
        <v/>
      </c>
      <c r="AC106" s="460" t="str">
        <f>IFERROR(ROUNDDOWN(ROUNDDOWN(ROUND(L106*VLOOKUP(K106,【参考】数式用!$A$4:$F$57,MATCH("処遇改善加算Ⅳ",【参考】数式用!$C$3:$F$3,0)+2,0),0)*M106,0)*Z106*0.5,0), "")</f>
        <v/>
      </c>
      <c r="AD106" s="156"/>
      <c r="AE106" s="157"/>
      <c r="AF106" s="157"/>
      <c r="AG106" s="158"/>
      <c r="AH106" s="159"/>
      <c r="AI106" s="161"/>
      <c r="AJ106" s="161"/>
      <c r="AK106" s="541" t="str">
        <f>IF(AND(N106&lt;&gt;"",OR(U106&lt;&gt;8,W106&lt;&gt;5)),"！算定期間の終わりが令和８年５月になっていません。令和８年６月以降については別シートに記載してください。",IF(AND(AN106="加算対象外",N106&lt;&gt;""),"このサービスは、令和８年４月・５月は処遇改善加算の対象ではありません。記入しないでください。",""))</f>
        <v/>
      </c>
      <c r="AL106" s="542" t="str">
        <f>IF(OR(N106="",AN106="加算対象外"),"",IF(OR(AND(COUNTIF(AP106,"未入力")&gt;0,AD106=""),AND(COUNTIF(AQ106,"未入力")&gt;0,AE106=""),AND(COUNTIF(AN106:BE106,"AF列に色付け")&gt;0,AF106=""),AND(COUNTIF(AN106:BE106,"AG列に色付け")&gt;0,OR(AG106="",AG106=0)),AND(COUNTIF(AN106:BE106,"AH列に色付け")&gt;0,AH106=""),AND(COUNTIF(AN106:BE106,"AI列に色付け")&gt;0,AI106=""),AND(COUNTIF(AN106:BE106,"AJ列に色付け")&gt;0,AJ106="")),"！記入が必要な欄（オレンジ色のセル）に空欄があります。空欄を埋めてください。",""))</f>
        <v/>
      </c>
      <c r="AM106" s="543"/>
      <c r="AN106" s="547" t="str">
        <f>IFERROR(VLOOKUP(K106,【参考】数式用!$A$2:$N$57,14,FALSE),"")</f>
        <v/>
      </c>
      <c r="AO106" s="547" t="str">
        <f>IF(AND(K106&lt;&gt;"",AN106="加算対象"),"N列に色付け","")</f>
        <v/>
      </c>
      <c r="AP106" s="546" t="str">
        <f>IF(AND(AC106&lt;&gt;0,AC106&lt;&gt;"",AN106="加算対象"),IF(AD106="○","入力済","未入力"),"")</f>
        <v/>
      </c>
      <c r="AQ106" s="546" t="str">
        <f>IF(AND(N106&lt;&gt;"",AE106="",AN106="加算対象"),"未入力","入力済")</f>
        <v>入力済</v>
      </c>
      <c r="AR106" s="547" t="str">
        <f>IF(AND(N106&lt;&gt;"",N106&lt;&gt;"処遇改善加算Ⅳ",AN106="加算対象"),"AF列に色付け","")</f>
        <v/>
      </c>
      <c r="AS106" s="546" t="str">
        <f>IF(AND(N106&lt;&gt;"",N106&lt;&gt;"処遇改善加算Ⅳ",AF106=""),"未入力","入力済")</f>
        <v>入力済</v>
      </c>
      <c r="AT106" s="546" t="str">
        <f>IF(OR(N106="処遇改善加算Ⅰ",N106="処遇改善加算Ⅱ"),"対象","")</f>
        <v/>
      </c>
      <c r="AU106" s="546" t="str">
        <f>IF(AND(AN106="加算対象",N106&lt;&gt;"処遇改善加算Ⅲ",N106&lt;&gt;"処遇改善加算Ⅳ",N106&lt;&gt;"",AT106&lt;&gt;"対象外"),1,"")</f>
        <v/>
      </c>
      <c r="AV106" s="547" t="str">
        <f>IF(AND(AU106=1,OR(AG106=0,AG106=""),AN106="加算対象"),"AH列に色付け","")</f>
        <v/>
      </c>
      <c r="AW106" s="547" t="str">
        <f>IF(AND($AU106=1,$AV106="AH列に色付け",OR($AG106="",$AH106="")),"未入力",IF(AND($AU106=1,$AV106="",$AG106=""),"未入力","入力済"))</f>
        <v>入力済</v>
      </c>
      <c r="AX106" s="546" t="str">
        <f>IFERROR(VLOOKUP(K106,【参考】数式用!$AR$3:$AS$49,2, FALSE), "")</f>
        <v/>
      </c>
      <c r="AY106" s="547" t="str">
        <f>IF(AND(AN106="加算対象",N106="処遇改善加算Ⅰ"),"AI列に色付け","")</f>
        <v/>
      </c>
      <c r="AZ106" s="547" t="str">
        <f>IF(AND(N106="処遇改善加算Ⅰ",AI106=""),"未入力","入力済")</f>
        <v>入力済</v>
      </c>
      <c r="BA106" s="546" t="str">
        <f>IFERROR(VLOOKUP(K106,【参考】数式用!$AX$3:$AY$56, 2, FALSE), "")</f>
        <v/>
      </c>
      <c r="BB106" s="547" t="str">
        <f>IF(COUNTIF(AE106:AH106,"*令和８年度特例要件を*")&gt;0,"AJ列に色付け","")</f>
        <v/>
      </c>
      <c r="BC106" s="647" t="str">
        <f>IF(AND(COUNTIF(AE106:AH106,"*令和８年度特例要件を*")&gt;0,AJ106=""),"未入力","入力済")</f>
        <v>入力済</v>
      </c>
      <c r="BD106" s="547" t="str">
        <f>IF(BB106="AJ列に色付け","入力必要","")</f>
        <v/>
      </c>
      <c r="BE106" s="547" t="str">
        <f>G106</f>
        <v/>
      </c>
      <c r="BF106" s="514"/>
      <c r="BG106" s="514"/>
      <c r="BH106" s="633" t="e">
        <f>VLOOKUP(K106,【参考】数式用!$A$2:$O$57,15,FALSE)</f>
        <v>#N/A</v>
      </c>
      <c r="BI106" s="514"/>
      <c r="BJ106" s="514"/>
      <c r="BK106" s="514"/>
      <c r="BL106" s="514"/>
      <c r="BM106" s="514"/>
      <c r="BN106" s="514"/>
      <c r="BO106" s="515"/>
    </row>
    <row ht="109.9" customHeight="1" r="107" spans="1:67" s="516" customForma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IF(Q107&gt;=1,(U107*12+W107)-(Q107*12+S107)+1,"")</f>
        <v/>
      </c>
      <c r="AA107" s="458" t="s">
        <v>275</v>
      </c>
      <c r="AB107" s="459" t="str">
        <f>IFERROR(ROUNDDOWN(ROUND(L107*O107,0)*M107,0)*Z107,"")</f>
        <v/>
      </c>
      <c r="AC107" s="460" t="str">
        <f>IFERROR(ROUNDDOWN(ROUNDDOWN(ROUND(L107*VLOOKUP(K107,【参考】数式用!$A$4:$F$57,MATCH("処遇改善加算Ⅳ",【参考】数式用!$C$3:$F$3,0)+2,0),0)*M107,0)*Z107*0.5,0), "")</f>
        <v/>
      </c>
      <c r="AD107" s="156"/>
      <c r="AE107" s="157"/>
      <c r="AF107" s="157"/>
      <c r="AG107" s="158"/>
      <c r="AH107" s="159"/>
      <c r="AI107" s="161"/>
      <c r="AJ107" s="161"/>
      <c r="AK107" s="541" t="str">
        <f>IF(AND(N107&lt;&gt;"",OR(U107&lt;&gt;8,W107&lt;&gt;5)),"！算定期間の終わりが令和８年５月になっていません。令和８年６月以降については別シートに記載してください。",IF(AND(AN107="加算対象外",N107&lt;&gt;""),"このサービスは、令和８年４月・５月は処遇改善加算の対象ではありません。記入しないでください。",""))</f>
        <v/>
      </c>
      <c r="AL107" s="542" t="str">
        <f>IF(OR(N107="",AN107="加算対象外"),"",IF(OR(AND(COUNTIF(AP107,"未入力")&gt;0,AD107=""),AND(COUNTIF(AQ107,"未入力")&gt;0,AE107=""),AND(COUNTIF(AN107:BE107,"AF列に色付け")&gt;0,AF107=""),AND(COUNTIF(AN107:BE107,"AG列に色付け")&gt;0,OR(AG107="",AG107=0)),AND(COUNTIF(AN107:BE107,"AH列に色付け")&gt;0,AH107=""),AND(COUNTIF(AN107:BE107,"AI列に色付け")&gt;0,AI107=""),AND(COUNTIF(AN107:BE107,"AJ列に色付け")&gt;0,AJ107="")),"！記入が必要な欄（オレンジ色のセル）に空欄があります。空欄を埋めてください。",""))</f>
        <v/>
      </c>
      <c r="AM107" s="543"/>
      <c r="AN107" s="547" t="str">
        <f>IFERROR(VLOOKUP(K107,【参考】数式用!$A$2:$N$57,14,FALSE),"")</f>
        <v/>
      </c>
      <c r="AO107" s="547" t="str">
        <f>IF(AND(K107&lt;&gt;"",AN107="加算対象"),"N列に色付け","")</f>
        <v/>
      </c>
      <c r="AP107" s="546" t="str">
        <f>IF(AND(AC107&lt;&gt;0,AC107&lt;&gt;"",AN107="加算対象"),IF(AD107="○","入力済","未入力"),"")</f>
        <v/>
      </c>
      <c r="AQ107" s="546" t="str">
        <f>IF(AND(N107&lt;&gt;"",AE107="",AN107="加算対象"),"未入力","入力済")</f>
        <v>入力済</v>
      </c>
      <c r="AR107" s="547" t="str">
        <f>IF(AND(N107&lt;&gt;"",N107&lt;&gt;"処遇改善加算Ⅳ",AN107="加算対象"),"AF列に色付け","")</f>
        <v/>
      </c>
      <c r="AS107" s="546" t="str">
        <f>IF(AND(N107&lt;&gt;"",N107&lt;&gt;"処遇改善加算Ⅳ",AF107=""),"未入力","入力済")</f>
        <v>入力済</v>
      </c>
      <c r="AT107" s="546" t="str">
        <f>IF(OR(N107="処遇改善加算Ⅰ",N107="処遇改善加算Ⅱ"),"対象","")</f>
        <v/>
      </c>
      <c r="AU107" s="546" t="str">
        <f>IF(AND(AN107="加算対象",N107&lt;&gt;"処遇改善加算Ⅲ",N107&lt;&gt;"処遇改善加算Ⅳ",N107&lt;&gt;"",AT107&lt;&gt;"対象外"),1,"")</f>
        <v/>
      </c>
      <c r="AV107" s="547" t="str">
        <f>IF(AND(AU107=1,OR(AG107=0,AG107=""),AN107="加算対象"),"AH列に色付け","")</f>
        <v/>
      </c>
      <c r="AW107" s="547" t="str">
        <f>IF(AND($AU107=1,$AV107="AH列に色付け",OR($AG107="",$AH107="")),"未入力",IF(AND($AU107=1,$AV107="",$AG107=""),"未入力","入力済"))</f>
        <v>入力済</v>
      </c>
      <c r="AX107" s="546" t="str">
        <f>IFERROR(VLOOKUP(K107,【参考】数式用!$AR$3:$AS$49,2, FALSE), "")</f>
        <v/>
      </c>
      <c r="AY107" s="547" t="str">
        <f>IF(AND(AN107="加算対象",N107="処遇改善加算Ⅰ"),"AI列に色付け","")</f>
        <v/>
      </c>
      <c r="AZ107" s="547" t="str">
        <f>IF(AND(N107="処遇改善加算Ⅰ",AI107=""),"未入力","入力済")</f>
        <v>入力済</v>
      </c>
      <c r="BA107" s="546" t="str">
        <f>IFERROR(VLOOKUP(K107,【参考】数式用!$AX$3:$AY$56, 2, FALSE), "")</f>
        <v/>
      </c>
      <c r="BB107" s="547" t="str">
        <f>IF(COUNTIF(AE107:AH107,"*令和８年度特例要件を*")&gt;0,"AJ列に色付け","")</f>
        <v/>
      </c>
      <c r="BC107" s="647" t="str">
        <f>IF(AND(COUNTIF(AE107:AH107,"*令和８年度特例要件を*")&gt;0,AJ107=""),"未入力","入力済")</f>
        <v>入力済</v>
      </c>
      <c r="BD107" s="547" t="str">
        <f>IF(BB107="AJ列に色付け","入力必要","")</f>
        <v/>
      </c>
      <c r="BE107" s="547" t="str">
        <f>G107</f>
        <v/>
      </c>
      <c r="BF107" s="514"/>
      <c r="BG107" s="514"/>
      <c r="BH107" s="633" t="e">
        <f>VLOOKUP(K107,【参考】数式用!$A$2:$O$57,15,FALSE)</f>
        <v>#N/A</v>
      </c>
      <c r="BI107" s="514"/>
      <c r="BJ107" s="514"/>
      <c r="BK107" s="514"/>
      <c r="BL107" s="514"/>
      <c r="BM107" s="514"/>
      <c r="BN107" s="514"/>
      <c r="BO107" s="515"/>
    </row>
    <row ht="109.9" customHeight="1" r="108" spans="1:67" s="516" customForma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IF(Q108&gt;=1,(U108*12+W108)-(Q108*12+S108)+1,"")</f>
        <v/>
      </c>
      <c r="AA108" s="458" t="s">
        <v>275</v>
      </c>
      <c r="AB108" s="459" t="str">
        <f>IFERROR(ROUNDDOWN(ROUND(L108*O108,0)*M108,0)*Z108,"")</f>
        <v/>
      </c>
      <c r="AC108" s="460" t="str">
        <f>IFERROR(ROUNDDOWN(ROUNDDOWN(ROUND(L108*VLOOKUP(K108,【参考】数式用!$A$4:$F$57,MATCH("処遇改善加算Ⅳ",【参考】数式用!$C$3:$F$3,0)+2,0),0)*M108,0)*Z108*0.5,0), "")</f>
        <v/>
      </c>
      <c r="AD108" s="156"/>
      <c r="AE108" s="157"/>
      <c r="AF108" s="157"/>
      <c r="AG108" s="158"/>
      <c r="AH108" s="159"/>
      <c r="AI108" s="161"/>
      <c r="AJ108" s="161"/>
      <c r="AK108" s="541" t="str">
        <f>IF(AND(N108&lt;&gt;"",OR(U108&lt;&gt;8,W108&lt;&gt;5)),"！算定期間の終わりが令和８年５月になっていません。令和８年６月以降については別シートに記載してください。",IF(AND(AN108="加算対象外",N108&lt;&gt;""),"このサービスは、令和８年４月・５月は処遇改善加算の対象ではありません。記入しないでください。",""))</f>
        <v/>
      </c>
      <c r="AL108" s="542" t="str">
        <f>IF(OR(N108="",AN108="加算対象外"),"",IF(OR(AND(COUNTIF(AP108,"未入力")&gt;0,AD108=""),AND(COUNTIF(AQ108,"未入力")&gt;0,AE108=""),AND(COUNTIF(AN108:BE108,"AF列に色付け")&gt;0,AF108=""),AND(COUNTIF(AN108:BE108,"AG列に色付け")&gt;0,OR(AG108="",AG108=0)),AND(COUNTIF(AN108:BE108,"AH列に色付け")&gt;0,AH108=""),AND(COUNTIF(AN108:BE108,"AI列に色付け")&gt;0,AI108=""),AND(COUNTIF(AN108:BE108,"AJ列に色付け")&gt;0,AJ108="")),"！記入が必要な欄（オレンジ色のセル）に空欄があります。空欄を埋めてください。",""))</f>
        <v/>
      </c>
      <c r="AM108" s="543"/>
      <c r="AN108" s="547" t="str">
        <f>IFERROR(VLOOKUP(K108,【参考】数式用!$A$2:$N$57,14,FALSE),"")</f>
        <v/>
      </c>
      <c r="AO108" s="547" t="str">
        <f>IF(AND(K108&lt;&gt;"",AN108="加算対象"),"N列に色付け","")</f>
        <v/>
      </c>
      <c r="AP108" s="546" t="str">
        <f>IF(AND(AC108&lt;&gt;0,AC108&lt;&gt;"",AN108="加算対象"),IF(AD108="○","入力済","未入力"),"")</f>
        <v/>
      </c>
      <c r="AQ108" s="546" t="str">
        <f>IF(AND(N108&lt;&gt;"",AE108="",AN108="加算対象"),"未入力","入力済")</f>
        <v>入力済</v>
      </c>
      <c r="AR108" s="547" t="str">
        <f>IF(AND(N108&lt;&gt;"",N108&lt;&gt;"処遇改善加算Ⅳ",AN108="加算対象"),"AF列に色付け","")</f>
        <v/>
      </c>
      <c r="AS108" s="546" t="str">
        <f>IF(AND(N108&lt;&gt;"",N108&lt;&gt;"処遇改善加算Ⅳ",AF108=""),"未入力","入力済")</f>
        <v>入力済</v>
      </c>
      <c r="AT108" s="546" t="str">
        <f>IF(OR(N108="処遇改善加算Ⅰ",N108="処遇改善加算Ⅱ"),"対象","")</f>
        <v/>
      </c>
      <c r="AU108" s="546" t="str">
        <f>IF(AND(AN108="加算対象",N108&lt;&gt;"処遇改善加算Ⅲ",N108&lt;&gt;"処遇改善加算Ⅳ",N108&lt;&gt;"",AT108&lt;&gt;"対象外"),1,"")</f>
        <v/>
      </c>
      <c r="AV108" s="547" t="str">
        <f>IF(AND(AU108=1,OR(AG108=0,AG108=""),AN108="加算対象"),"AH列に色付け","")</f>
        <v/>
      </c>
      <c r="AW108" s="547" t="str">
        <f>IF(AND($AU108=1,$AV108="AH列に色付け",OR($AG108="",$AH108="")),"未入力",IF(AND($AU108=1,$AV108="",$AG108=""),"未入力","入力済"))</f>
        <v>入力済</v>
      </c>
      <c r="AX108" s="546" t="str">
        <f>IFERROR(VLOOKUP(K108,【参考】数式用!$AR$3:$AS$49,2, FALSE), "")</f>
        <v/>
      </c>
      <c r="AY108" s="547" t="str">
        <f>IF(AND(AN108="加算対象",N108="処遇改善加算Ⅰ"),"AI列に色付け","")</f>
        <v/>
      </c>
      <c r="AZ108" s="547" t="str">
        <f>IF(AND(N108="処遇改善加算Ⅰ",AI108=""),"未入力","入力済")</f>
        <v>入力済</v>
      </c>
      <c r="BA108" s="546" t="str">
        <f>IFERROR(VLOOKUP(K108,【参考】数式用!$AX$3:$AY$56, 2, FALSE), "")</f>
        <v/>
      </c>
      <c r="BB108" s="547" t="str">
        <f>IF(COUNTIF(AE108:AH108,"*令和８年度特例要件を*")&gt;0,"AJ列に色付け","")</f>
        <v/>
      </c>
      <c r="BC108" s="647" t="str">
        <f>IF(AND(COUNTIF(AE108:AH108,"*令和８年度特例要件を*")&gt;0,AJ108=""),"未入力","入力済")</f>
        <v>入力済</v>
      </c>
      <c r="BD108" s="547" t="str">
        <f>IF(BB108="AJ列に色付け","入力必要","")</f>
        <v/>
      </c>
      <c r="BE108" s="547" t="str">
        <f>G108</f>
        <v/>
      </c>
      <c r="BF108" s="514"/>
      <c r="BG108" s="514"/>
      <c r="BH108" s="633" t="e">
        <f>VLOOKUP(K108,【参考】数式用!$A$2:$O$57,15,FALSE)</f>
        <v>#N/A</v>
      </c>
      <c r="BI108" s="514"/>
      <c r="BJ108" s="514"/>
      <c r="BK108" s="514"/>
      <c r="BL108" s="514"/>
      <c r="BM108" s="514"/>
      <c r="BN108" s="514"/>
      <c r="BO108" s="515"/>
    </row>
    <row ht="109.9" customHeight="1" r="109" spans="1:67" s="516" customForma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IF(Q109&gt;=1,(U109*12+W109)-(Q109*12+S109)+1,"")</f>
        <v/>
      </c>
      <c r="AA109" s="458" t="s">
        <v>275</v>
      </c>
      <c r="AB109" s="459" t="str">
        <f>IFERROR(ROUNDDOWN(ROUND(L109*O109,0)*M109,0)*Z109,"")</f>
        <v/>
      </c>
      <c r="AC109" s="460" t="str">
        <f>IFERROR(ROUNDDOWN(ROUNDDOWN(ROUND(L109*VLOOKUP(K109,【参考】数式用!$A$4:$F$57,MATCH("処遇改善加算Ⅳ",【参考】数式用!$C$3:$F$3,0)+2,0),0)*M109,0)*Z109*0.5,0), "")</f>
        <v/>
      </c>
      <c r="AD109" s="156"/>
      <c r="AE109" s="157"/>
      <c r="AF109" s="157"/>
      <c r="AG109" s="158"/>
      <c r="AH109" s="159"/>
      <c r="AI109" s="161"/>
      <c r="AJ109" s="161"/>
      <c r="AK109" s="541" t="str">
        <f>IF(AND(N109&lt;&gt;"",OR(U109&lt;&gt;8,W109&lt;&gt;5)),"！算定期間の終わりが令和８年５月になっていません。令和８年６月以降については別シートに記載してください。",IF(AND(AN109="加算対象外",N109&lt;&gt;""),"このサービスは、令和８年４月・５月は処遇改善加算の対象ではありません。記入しないでください。",""))</f>
        <v/>
      </c>
      <c r="AL109" s="542" t="str">
        <f>IF(OR(N109="",AN109="加算対象外"),"",IF(OR(AND(COUNTIF(AP109,"未入力")&gt;0,AD109=""),AND(COUNTIF(AQ109,"未入力")&gt;0,AE109=""),AND(COUNTIF(AN109:BE109,"AF列に色付け")&gt;0,AF109=""),AND(COUNTIF(AN109:BE109,"AG列に色付け")&gt;0,OR(AG109="",AG109=0)),AND(COUNTIF(AN109:BE109,"AH列に色付け")&gt;0,AH109=""),AND(COUNTIF(AN109:BE109,"AI列に色付け")&gt;0,AI109=""),AND(COUNTIF(AN109:BE109,"AJ列に色付け")&gt;0,AJ109="")),"！記入が必要な欄（オレンジ色のセル）に空欄があります。空欄を埋めてください。",""))</f>
        <v/>
      </c>
      <c r="AM109" s="543"/>
      <c r="AN109" s="547" t="str">
        <f>IFERROR(VLOOKUP(K109,【参考】数式用!$A$2:$N$57,14,FALSE),"")</f>
        <v/>
      </c>
      <c r="AO109" s="547" t="str">
        <f>IF(AND(K109&lt;&gt;"",AN109="加算対象"),"N列に色付け","")</f>
        <v/>
      </c>
      <c r="AP109" s="546" t="str">
        <f>IF(AND(AC109&lt;&gt;0,AC109&lt;&gt;"",AN109="加算対象"),IF(AD109="○","入力済","未入力"),"")</f>
        <v/>
      </c>
      <c r="AQ109" s="546" t="str">
        <f>IF(AND(N109&lt;&gt;"",AE109="",AN109="加算対象"),"未入力","入力済")</f>
        <v>入力済</v>
      </c>
      <c r="AR109" s="547" t="str">
        <f>IF(AND(N109&lt;&gt;"",N109&lt;&gt;"処遇改善加算Ⅳ",AN109="加算対象"),"AF列に色付け","")</f>
        <v/>
      </c>
      <c r="AS109" s="546" t="str">
        <f>IF(AND(N109&lt;&gt;"",N109&lt;&gt;"処遇改善加算Ⅳ",AF109=""),"未入力","入力済")</f>
        <v>入力済</v>
      </c>
      <c r="AT109" s="546" t="str">
        <f>IF(OR(N109="処遇改善加算Ⅰ",N109="処遇改善加算Ⅱ"),"対象","")</f>
        <v/>
      </c>
      <c r="AU109" s="546" t="str">
        <f>IF(AND(AN109="加算対象",N109&lt;&gt;"処遇改善加算Ⅲ",N109&lt;&gt;"処遇改善加算Ⅳ",N109&lt;&gt;"",AT109&lt;&gt;"対象外"),1,"")</f>
        <v/>
      </c>
      <c r="AV109" s="547" t="str">
        <f>IF(AND(AU109=1,OR(AG109=0,AG109=""),AN109="加算対象"),"AH列に色付け","")</f>
        <v/>
      </c>
      <c r="AW109" s="547" t="str">
        <f>IF(AND($AU109=1,$AV109="AH列に色付け",OR($AG109="",$AH109="")),"未入力",IF(AND($AU109=1,$AV109="",$AG109=""),"未入力","入力済"))</f>
        <v>入力済</v>
      </c>
      <c r="AX109" s="546" t="str">
        <f>IFERROR(VLOOKUP(K109,【参考】数式用!$AR$3:$AS$49,2, FALSE), "")</f>
        <v/>
      </c>
      <c r="AY109" s="547" t="str">
        <f>IF(AND(AN109="加算対象",N109="処遇改善加算Ⅰ"),"AI列に色付け","")</f>
        <v/>
      </c>
      <c r="AZ109" s="547" t="str">
        <f>IF(AND(N109="処遇改善加算Ⅰ",AI109=""),"未入力","入力済")</f>
        <v>入力済</v>
      </c>
      <c r="BA109" s="546" t="str">
        <f>IFERROR(VLOOKUP(K109,【参考】数式用!$AX$3:$AY$56, 2, FALSE), "")</f>
        <v/>
      </c>
      <c r="BB109" s="547" t="str">
        <f>IF(COUNTIF(AE109:AH109,"*令和８年度特例要件を*")&gt;0,"AJ列に色付け","")</f>
        <v/>
      </c>
      <c r="BC109" s="647" t="str">
        <f>IF(AND(COUNTIF(AE109:AH109,"*令和８年度特例要件を*")&gt;0,AJ109=""),"未入力","入力済")</f>
        <v>入力済</v>
      </c>
      <c r="BD109" s="547" t="str">
        <f>IF(BB109="AJ列に色付け","入力必要","")</f>
        <v/>
      </c>
      <c r="BE109" s="547" t="str">
        <f>G109</f>
        <v/>
      </c>
      <c r="BF109" s="514"/>
      <c r="BG109" s="514"/>
      <c r="BH109" s="633" t="e">
        <f>VLOOKUP(K109,【参考】数式用!$A$2:$O$57,15,FALSE)</f>
        <v>#N/A</v>
      </c>
      <c r="BI109" s="514"/>
      <c r="BJ109" s="514"/>
      <c r="BK109" s="514"/>
      <c r="BL109" s="514"/>
      <c r="BM109" s="514"/>
      <c r="BN109" s="514"/>
      <c r="BO109" s="515"/>
    </row>
    <row ht="109.9" customHeight="1" r="110" spans="1:67" s="516" customForma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IF(Q110&gt;=1,(U110*12+W110)-(Q110*12+S110)+1,"")</f>
        <v/>
      </c>
      <c r="AA110" s="458" t="s">
        <v>275</v>
      </c>
      <c r="AB110" s="459" t="str">
        <f>IFERROR(ROUNDDOWN(ROUND(L110*O110,0)*M110,0)*Z110,"")</f>
        <v/>
      </c>
      <c r="AC110" s="460" t="str">
        <f>IFERROR(ROUNDDOWN(ROUNDDOWN(ROUND(L110*VLOOKUP(K110,【参考】数式用!$A$4:$F$57,MATCH("処遇改善加算Ⅳ",【参考】数式用!$C$3:$F$3,0)+2,0),0)*M110,0)*Z110*0.5,0), "")</f>
        <v/>
      </c>
      <c r="AD110" s="156"/>
      <c r="AE110" s="157"/>
      <c r="AF110" s="157"/>
      <c r="AG110" s="158"/>
      <c r="AH110" s="159"/>
      <c r="AI110" s="161"/>
      <c r="AJ110" s="161"/>
      <c r="AK110" s="541" t="str">
        <f>IF(AND(N110&lt;&gt;"",OR(U110&lt;&gt;8,W110&lt;&gt;5)),"！算定期間の終わりが令和８年５月になっていません。令和８年６月以降については別シートに記載してください。",IF(AND(AN110="加算対象外",N110&lt;&gt;""),"このサービスは、令和８年４月・５月は処遇改善加算の対象ではありません。記入しないでください。",""))</f>
        <v/>
      </c>
      <c r="AL110" s="542" t="str">
        <f>IF(OR(N110="",AN110="加算対象外"),"",IF(OR(AND(COUNTIF(AP110,"未入力")&gt;0,AD110=""),AND(COUNTIF(AQ110,"未入力")&gt;0,AE110=""),AND(COUNTIF(AN110:BE110,"AF列に色付け")&gt;0,AF110=""),AND(COUNTIF(AN110:BE110,"AG列に色付け")&gt;0,OR(AG110="",AG110=0)),AND(COUNTIF(AN110:BE110,"AH列に色付け")&gt;0,AH110=""),AND(COUNTIF(AN110:BE110,"AI列に色付け")&gt;0,AI110=""),AND(COUNTIF(AN110:BE110,"AJ列に色付け")&gt;0,AJ110="")),"！記入が必要な欄（オレンジ色のセル）に空欄があります。空欄を埋めてください。",""))</f>
        <v/>
      </c>
      <c r="AM110" s="543"/>
      <c r="AN110" s="547" t="str">
        <f>IFERROR(VLOOKUP(K110,【参考】数式用!$A$2:$N$57,14,FALSE),"")</f>
        <v/>
      </c>
      <c r="AO110" s="547" t="str">
        <f>IF(AND(K110&lt;&gt;"",AN110="加算対象"),"N列に色付け","")</f>
        <v/>
      </c>
      <c r="AP110" s="546" t="str">
        <f>IF(AND(AC110&lt;&gt;0,AC110&lt;&gt;"",AN110="加算対象"),IF(AD110="○","入力済","未入力"),"")</f>
        <v/>
      </c>
      <c r="AQ110" s="546" t="str">
        <f>IF(AND(N110&lt;&gt;"",AE110="",AN110="加算対象"),"未入力","入力済")</f>
        <v>入力済</v>
      </c>
      <c r="AR110" s="547" t="str">
        <f>IF(AND(N110&lt;&gt;"",N110&lt;&gt;"処遇改善加算Ⅳ",AN110="加算対象"),"AF列に色付け","")</f>
        <v/>
      </c>
      <c r="AS110" s="546" t="str">
        <f>IF(AND(N110&lt;&gt;"",N110&lt;&gt;"処遇改善加算Ⅳ",AF110=""),"未入力","入力済")</f>
        <v>入力済</v>
      </c>
      <c r="AT110" s="546" t="str">
        <f>IF(OR(N110="処遇改善加算Ⅰ",N110="処遇改善加算Ⅱ"),"対象","")</f>
        <v/>
      </c>
      <c r="AU110" s="546" t="str">
        <f>IF(AND(AN110="加算対象",N110&lt;&gt;"処遇改善加算Ⅲ",N110&lt;&gt;"処遇改善加算Ⅳ",N110&lt;&gt;"",AT110&lt;&gt;"対象外"),1,"")</f>
        <v/>
      </c>
      <c r="AV110" s="547" t="str">
        <f>IF(AND(AU110=1,OR(AG110=0,AG110=""),AN110="加算対象"),"AH列に色付け","")</f>
        <v/>
      </c>
      <c r="AW110" s="547" t="str">
        <f>IF(AND($AU110=1,$AV110="AH列に色付け",OR($AG110="",$AH110="")),"未入力",IF(AND($AU110=1,$AV110="",$AG110=""),"未入力","入力済"))</f>
        <v>入力済</v>
      </c>
      <c r="AX110" s="546" t="str">
        <f>IFERROR(VLOOKUP(K110,【参考】数式用!$AR$3:$AS$49,2, FALSE), "")</f>
        <v/>
      </c>
      <c r="AY110" s="547" t="str">
        <f>IF(AND(AN110="加算対象",N110="処遇改善加算Ⅰ"),"AI列に色付け","")</f>
        <v/>
      </c>
      <c r="AZ110" s="547" t="str">
        <f>IF(AND(N110="処遇改善加算Ⅰ",AI110=""),"未入力","入力済")</f>
        <v>入力済</v>
      </c>
      <c r="BA110" s="546" t="str">
        <f>IFERROR(VLOOKUP(K110,【参考】数式用!$AX$3:$AY$56, 2, FALSE), "")</f>
        <v/>
      </c>
      <c r="BB110" s="547" t="str">
        <f>IF(COUNTIF(AE110:AH110,"*令和８年度特例要件を*")&gt;0,"AJ列に色付け","")</f>
        <v/>
      </c>
      <c r="BC110" s="647" t="str">
        <f>IF(AND(COUNTIF(AE110:AH110,"*令和８年度特例要件を*")&gt;0,AJ110=""),"未入力","入力済")</f>
        <v>入力済</v>
      </c>
      <c r="BD110" s="547" t="str">
        <f>IF(BB110="AJ列に色付け","入力必要","")</f>
        <v/>
      </c>
      <c r="BE110" s="547" t="str">
        <f>G110</f>
        <v/>
      </c>
      <c r="BF110" s="514"/>
      <c r="BG110" s="514"/>
      <c r="BH110" s="633" t="e">
        <f>VLOOKUP(K110,【参考】数式用!$A$2:$O$57,15,FALSE)</f>
        <v>#N/A</v>
      </c>
      <c r="BI110" s="514"/>
      <c r="BJ110" s="514"/>
      <c r="BK110" s="514"/>
      <c r="BL110" s="514"/>
      <c r="BM110" s="514"/>
      <c r="BN110" s="514"/>
      <c r="BO110" s="515"/>
    </row>
    <row ht="109.9" customHeight="1" r="111" spans="1:67" s="516" customForma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IF(Q111&gt;=1,(U111*12+W111)-(Q111*12+S111)+1,"")</f>
        <v/>
      </c>
      <c r="AA111" s="464" t="s">
        <v>275</v>
      </c>
      <c r="AB111" s="465" t="str">
        <f>IFERROR(ROUNDDOWN(ROUND(L111*O111,0)*M111,0)*Z111,"")</f>
        <v/>
      </c>
      <c r="AC111" s="466" t="str">
        <f>IFERROR(ROUNDDOWN(ROUNDDOWN(ROUND(L111*VLOOKUP(K111,【参考】数式用!$A$4:$F$57,MATCH("処遇改善加算Ⅳ",【参考】数式用!$C$3:$F$3,0)+2,0),0)*M111,0)*Z111*0.5,0), "")</f>
        <v/>
      </c>
      <c r="AD111" s="616"/>
      <c r="AE111" s="582"/>
      <c r="AF111" s="582"/>
      <c r="AG111" s="583"/>
      <c r="AH111" s="234"/>
      <c r="AI111" s="161"/>
      <c r="AJ111" s="167"/>
      <c r="AK111" s="541" t="str">
        <f>IF(AND(N111&lt;&gt;"",OR(U111&lt;&gt;8,W111&lt;&gt;5)),"！算定期間の終わりが令和８年５月になっていません。令和８年６月以降については別シートに記載してください。",IF(AND(AN111="加算対象外",N111&lt;&gt;""),"このサービスは、令和８年４月・５月は処遇改善加算の対象ではありません。記入しないでください。",""))</f>
        <v/>
      </c>
      <c r="AL111" s="542" t="str">
        <f>IF(OR(N111="",AN111="加算対象外"),"",IF(OR(AND(COUNTIF(AP111,"未入力")&gt;0,AD111=""),AND(COUNTIF(AQ111,"未入力")&gt;0,AE111=""),AND(COUNTIF(AN111:BE111,"AF列に色付け")&gt;0,AF111=""),AND(COUNTIF(AN111:BE111,"AG列に色付け")&gt;0,OR(AG111="",AG111=0)),AND(COUNTIF(AN111:BE111,"AH列に色付け")&gt;0,AH111=""),AND(COUNTIF(AN111:BE111,"AI列に色付け")&gt;0,AI111=""),AND(COUNTIF(AN111:BE111,"AJ列に色付け")&gt;0,AJ111="")),"！記入が必要な欄（オレンジ色のセル）に空欄があります。空欄を埋めてください。",""))</f>
        <v/>
      </c>
      <c r="AM111" s="543"/>
      <c r="AN111" s="547" t="str">
        <f>IFERROR(VLOOKUP(K111,【参考】数式用!$A$2:$N$57,14,FALSE),"")</f>
        <v/>
      </c>
      <c r="AO111" s="547" t="str">
        <f>IF(AND(K111&lt;&gt;"",AN111="加算対象"),"N列に色付け","")</f>
        <v/>
      </c>
      <c r="AP111" s="546" t="str">
        <f>IF(AND(AC111&lt;&gt;0,AC111&lt;&gt;"",AN111="加算対象"),IF(AD111="○","入力済","未入力"),"")</f>
        <v/>
      </c>
      <c r="AQ111" s="546" t="str">
        <f>IF(AND(N111&lt;&gt;"",AE111="",AN111="加算対象"),"未入力","入力済")</f>
        <v>入力済</v>
      </c>
      <c r="AR111" s="547" t="str">
        <f>IF(AND(N111&lt;&gt;"",N111&lt;&gt;"処遇改善加算Ⅳ",AN111="加算対象"),"AF列に色付け","")</f>
        <v/>
      </c>
      <c r="AS111" s="546" t="str">
        <f>IF(AND(N111&lt;&gt;"",N111&lt;&gt;"処遇改善加算Ⅳ",AF111=""),"未入力","入力済")</f>
        <v>入力済</v>
      </c>
      <c r="AT111" s="546" t="str">
        <f>IF(OR(N111="処遇改善加算Ⅰ",N111="処遇改善加算Ⅱ"),"対象","")</f>
        <v/>
      </c>
      <c r="AU111" s="546" t="str">
        <f>IF(AND(AN111="加算対象",N111&lt;&gt;"処遇改善加算Ⅲ",N111&lt;&gt;"処遇改善加算Ⅳ",N111&lt;&gt;"",AT111&lt;&gt;"対象外"),1,"")</f>
        <v/>
      </c>
      <c r="AV111" s="547" t="str">
        <f>IF(AND(AU111=1,OR(AG111=0,AG111=""),AN111="加算対象"),"AH列に色付け","")</f>
        <v/>
      </c>
      <c r="AW111" s="547" t="str">
        <f>IF(AND($AU111=1,$AV111="AH列に色付け",OR($AG111="",$AH111="")),"未入力",IF(AND($AU111=1,$AV111="",$AG111=""),"未入力","入力済"))</f>
        <v>入力済</v>
      </c>
      <c r="AX111" s="546" t="str">
        <f>IFERROR(VLOOKUP(K111,【参考】数式用!$AR$3:$AS$49,2, FALSE), "")</f>
        <v/>
      </c>
      <c r="AY111" s="547" t="str">
        <f>IF(AND(AN111="加算対象",N111="処遇改善加算Ⅰ"),"AI列に色付け","")</f>
        <v/>
      </c>
      <c r="AZ111" s="547" t="str">
        <f>IF(AND(N111="処遇改善加算Ⅰ",AI111=""),"未入力","入力済")</f>
        <v>入力済</v>
      </c>
      <c r="BA111" s="546" t="str">
        <f>IFERROR(VLOOKUP(K111,【参考】数式用!$AX$3:$AY$56, 2, FALSE), "")</f>
        <v/>
      </c>
      <c r="BB111" s="547" t="str">
        <f>IF(COUNTIF(AE111:AH111,"*令和８年度特例要件を*")&gt;0,"AJ列に色付け","")</f>
        <v/>
      </c>
      <c r="BC111" s="647" t="str">
        <f>IF(AND(COUNTIF(AE111:AH111,"*令和８年度特例要件を*")&gt;0,AJ111=""),"未入力","入力済")</f>
        <v>入力済</v>
      </c>
      <c r="BD111" s="547" t="str">
        <f>IF(BB111="AJ列に色付け","入力必要","")</f>
        <v/>
      </c>
      <c r="BE111" s="547" t="str">
        <f>G111</f>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sheet="1" formatColumns="0" formatRows="0" sort="0" autoFilter="0" algorithmName="SHA-512" hashValue="02yy3dmV0UX27xZZLmG16gTf33mFtF2lZq0Tmm5WzvwmzObFt3WxuEuc/VdDmgw2pTvBc+roDNegEJexf73YCA==" saltValue="XJQ5M0redrX7JB7OMJs76Q==" spinCount="10000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type="none" allowBlank="1" showInputMessage="1" showErrorMessage="1" sqref="M12:M111 G12:K111 B12:B111"/>
    <dataValidation type="list" allowBlank="1" showDropDown="1" showInputMessage="1" showErrorMessage="1" error="このセルには４または５の数字しか入力できません。" sqref="W12 S12:S111">
      <formula1>"4,5"</formula1>
    </dataValidation>
    <dataValidation type="list" allowBlank="1" showDropDown="1" showInputMessage="1" showErrorMessage="1" error="このセルには８しか入力できません。" sqref="U12:U111 Q12:Q113">
      <formula1>"8"</formula1>
    </dataValidation>
    <dataValidation type="list" allowBlank="1" showDropDown="1" showInputMessage="1" showErrorMessage="1" error="このセルには１～３または６～12_x000a_の数字しか入力できません。" sqref="W13:W111">
      <formula1>"4,5"</formula1>
    </dataValidation>
    <dataValidation type="whole"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sheetViews>
    <sheetView zoomScale="59" workbookViewId="0" view="pageBreakPreview" zoomScaleNormal="85" zoomScalePageLayoutView="70" zoomScaleSheetLayoutView="59">
      <selection pane="topLeft" activeCell="AJ14" sqref="AJ14"/>
    </sheetView>
  </sheetViews>
  <sheetFormatPr baseColWidth="8" defaultColWidth="2.5" defaultRowHeight="17"/>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ustomWidth="1"/>
  </cols>
  <sheetData>
    <row ht="29.25" customHeight="1" r="1" spans="1:72"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2"/>
      <c r="AL1" s="512"/>
      <c r="AM1" s="512"/>
      <c r="AN1" s="512"/>
      <c r="AO1" s="513"/>
      <c r="AP1" s="512"/>
      <c r="AQ1" s="512"/>
      <c r="AS1" s="513"/>
      <c r="BK1" s="515"/>
      <c r="BL1" s="516"/>
      <c r="BM1" s="516"/>
      <c r="BN1" s="516"/>
      <c r="BO1" s="516"/>
      <c r="BP1" s="516"/>
      <c r="BQ1" s="516"/>
      <c r="BR1" s="516"/>
      <c r="BS1" s="516"/>
    </row>
    <row ht="21" customHeight="1" r="2" spans="1:72"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ht="27" customHeight="1" r="3" spans="1:72"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ht="21" customHeight="1" r="4" spans="1:72"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ht="51" customHeight="1" r="5" spans="1:72"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ht="35.25" customHeight="1" r="6" spans="1:72"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ht="35.25" customHeight="1" r="7" spans="1:72"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0</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ht="35.25" customHeight="1" r="8" spans="1:72"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ht="31.9" customHeight="1" r="9" spans="1:72" s="527" customForma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
      </c>
      <c r="AK9" s="526"/>
      <c r="AL9" s="526"/>
      <c r="AM9" s="517"/>
      <c r="AN9" s="517"/>
      <c r="BB9" s="528"/>
      <c r="BC9" s="528"/>
      <c r="BD9" s="528"/>
      <c r="BE9" s="528"/>
      <c r="BF9" s="528"/>
      <c r="BG9" s="528"/>
      <c r="BH9" s="528"/>
      <c r="BI9" s="528"/>
      <c r="BJ9" s="528"/>
      <c r="BK9" s="528"/>
      <c r="BL9" s="528"/>
      <c r="BM9" s="529"/>
    </row>
    <row ht="53.25" customHeight="1" r="10" spans="1:72"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ht="159.75" customHeight="1" r="11" spans="1:72"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ht="109.9" customHeight="1" r="12" spans="1:72"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0.287</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0</v>
      </c>
      <c r="BK12" s="534" t="str">
        <f>IF(D3="", "", IF(SUM(AJ6:AJ7)&gt;=AJ5,"○","×"))</f>
        <v>×</v>
      </c>
      <c r="BL12" s="640">
        <f>IF(COUNTIF(AH$12:AH$1048576,"*その他*"),1,0)</f>
        <v>0</v>
      </c>
      <c r="BM12" s="633" t="str">
        <f>VLOOKUP(K12,【参考】数式用!$A$2:$O$57,15,FALSE)</f>
        <v>その他</v>
      </c>
      <c r="BN12" s="516"/>
      <c r="BO12" s="516"/>
      <c r="BP12" s="516"/>
      <c r="BQ12" s="548"/>
      <c r="BR12" s="516"/>
      <c r="BS12" s="516"/>
    </row>
    <row ht="109.9" customHeight="1" r="13" spans="1:72" s="549" customForma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v>
      </c>
      <c r="P13" s="456" t="s">
        <v>180</v>
      </c>
      <c r="Q13" s="141">
        <v>8</v>
      </c>
      <c r="R13" s="457" t="s">
        <v>271</v>
      </c>
      <c r="S13" s="141">
        <v>6</v>
      </c>
      <c r="T13" s="457" t="s">
        <v>272</v>
      </c>
      <c r="U13" s="141">
        <v>9</v>
      </c>
      <c r="V13" s="457" t="s">
        <v>271</v>
      </c>
      <c r="W13" s="141">
        <v>3</v>
      </c>
      <c r="X13" s="457" t="s">
        <v>273</v>
      </c>
      <c r="Y13" s="457" t="s">
        <v>274</v>
      </c>
      <c r="Z13" s="457">
        <f>IF(Q13&gt;=1,(U13*12+W13)-(Q13*12+S13)+1,"")</f>
        <v>10</v>
      </c>
      <c r="AA13" s="458" t="s">
        <v>275</v>
      </c>
      <c r="AB13" s="459">
        <f>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IF(AND(N13&lt;&gt;"", N13&lt;&gt;"処遇改善加算Ⅳ",AN13="加算対象"),"AF列に色付け","")</f>
        <v>AF列に色付け</v>
      </c>
      <c r="AT13" s="546" t="str">
        <f>IF(AND(N13&lt;&gt;"", N13&lt;&gt;"処遇改善加算Ⅳ",N13&lt;&gt;"処遇改善加算", AF13=""), "未入力", "入力済")</f>
        <v>入力済</v>
      </c>
      <c r="AU13" s="546" t="str">
        <f>IF(OR(ISNUMBER(SEARCH("処遇改善加算Ⅰ",N13)),ISNUMBER(SEARCH("処遇改善加算Ⅱ",N13))),"対象","")</f>
        <v>対象</v>
      </c>
      <c r="AV13" s="546">
        <f>IF(AND(AN13="加算対象",N13&lt;&gt;"処遇改善加算Ⅲ",N13&lt;&gt;"処遇改善加算Ⅳ", N13&lt;&gt;"", AU13&lt;&gt;"対象外"), 1,"")</f>
        <v>1</v>
      </c>
      <c r="AW13" s="544" t="str">
        <f>IF(AND(AV13=1, OR(AG13=0,AG13=""),AN13="加算対象"),"AH列に色付け","")</f>
        <v>AH列に色付け</v>
      </c>
      <c r="AX13" s="544" t="str">
        <f>IF(AND($AV13=1,$AW13="AH列に色付け",OR($AG13="",$AH13="")),"未入力",IF(AND($AV13=1,$AW13="",$AG13=""),"未入力","入力済"))</f>
        <v>入力済</v>
      </c>
      <c r="AY13" s="546" t="str">
        <f>IFERROR(VLOOKUP(K13,【参考】数式用!$AR$3:$AS$49, 2, FALSE), "")</f>
        <v>地域密着型通所介護Ⅴ</v>
      </c>
      <c r="AZ13" s="544" t="str">
        <f>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IF(AH13="*その他*","AJ列色消し",IF(OR(ISNUMBER(SEARCH("処遇改善加算Ⅰロ",N13)),ISNUMBER(SEARCH("処遇改善加算Ⅱロ",N13))),"",IF(AND(BC13="AJ列に色付け",AE13="○",AF13="○",AG13&gt;=1),"AJ列色消し","")))</f>
        <v/>
      </c>
      <c r="BF13" s="547" t="str">
        <f>IF(AND(N13="処遇改善加算",AE13="○"),"AJ列色消し","")</f>
        <v/>
      </c>
      <c r="BG13" s="547" t="str">
        <f>IF(OR(TRIM(BC13)="",BE13="AJ列色消し",BF13="AJ列色消し"),"","入力必要")</f>
        <v>入力必要</v>
      </c>
      <c r="BH13" s="547" t="str">
        <f>IF(AND(BE13="",BG13="入力必要"),IF(AJ13="","未入力","入力済"),"")</f>
        <v>入力済</v>
      </c>
      <c r="BI13" s="547" t="str">
        <f>G13</f>
        <v>東京都</v>
      </c>
      <c r="BJ13" s="514"/>
      <c r="BK13" s="514"/>
      <c r="BL13" s="514"/>
      <c r="BM13" s="633" t="str">
        <f>VLOOKUP(K13,【参考】数式用!$A$2:$O$57,15,FALSE)</f>
        <v>その他</v>
      </c>
      <c r="BN13" s="514"/>
      <c r="BO13" s="514"/>
      <c r="BP13" s="514"/>
      <c r="BQ13" s="514"/>
      <c r="BR13" s="514"/>
      <c r="BS13" s="515"/>
      <c r="BT13" s="516"/>
    </row>
    <row ht="109.9" customHeight="1" r="14" spans="1:72" s="549" customForma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IF(Q14&gt;=1,(U14*12+W14)-(Q14*12+S14)+1,"")</f>
        <v>10</v>
      </c>
      <c r="AA14" s="458" t="s">
        <v>275</v>
      </c>
      <c r="AB14" s="459">
        <f>IFERROR(ROUNDDOWN(ROUND(L14*O14,0)*M14,0)*Z14,"")</f>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IF(N14="","",IF(OR(AND(COUNTIF(AP14,"未入力")&gt;0,AD14=""),AND(COUNTBLANK(AP14)&gt;0,AE14=""),AND(COUNTIF(AN14:BD14,"AF列に色付け")&gt;0,AF14=""),AND(COUNTIF(AN14:BD14,"AG列に色付け")&gt;0,OR(AG14="",AG14=0)),AND(COUNTIF(AN14:BD14,"AH列に色付け")&gt;0,AH14=""),AND(COUNTIF(AN14:BD14,"AI列に色付け")&gt;0,AI14=""),AND(COUNTIF(AN14:BD14,"AJ列に色付け")&gt;0,AJ14="",NOT(OR(BE14="AJ列色消し",BF14="AJ列色消し")))),"！記入が必要な欄（オレンジ色のセル）に空欄があります。空欄を埋めてください。",""))</f>
        <v/>
      </c>
      <c r="AM14" s="543"/>
      <c r="AN14" s="544" t="str">
        <f>IFERROR(VLOOKUP(K14,【参考】数式用!$A$2:$N$57,14,FALSE),"")</f>
        <v>加算対象</v>
      </c>
      <c r="AO14" s="544" t="str">
        <f>IF(AND(K14&lt;&gt;""),"N列に色付け","")</f>
        <v>N列に色付け</v>
      </c>
      <c r="AP14" s="545" t="str">
        <f>IF(AND(AC14&lt;&gt;0,AC14&lt;&gt;"",AN14="加算対象"),IF(AD14="○","入力済","未入力"),"")</f>
        <v>入力済</v>
      </c>
      <c r="AQ14" s="545" t="str">
        <f>"キャリアパス要件Ⅰ・Ⅱ_"&amp;AN14</f>
        <v>キャリアパス要件Ⅰ・Ⅱ_加算対象</v>
      </c>
      <c r="AR14" s="546" t="str">
        <f>IF(AND(N14&lt;&gt;"", AE14=""), "未入力", "入力済")</f>
        <v>入力済</v>
      </c>
      <c r="AS14" s="544" t="str">
        <f>IF(AND(N14&lt;&gt;"",N14&lt;&gt;"処遇改善加算Ⅳ",AN14="加算対象"),"AF列に色付け","")</f>
        <v>AF列に色付け</v>
      </c>
      <c r="AT14" s="546" t="str">
        <f>IF(AND(N14&lt;&gt;"",N14&lt;&gt;"処遇改善加算Ⅳ",N14&lt;&gt;"処遇改善加算",AF14=""),"未入力","入力済")</f>
        <v>入力済</v>
      </c>
      <c r="AU14" s="546" t="str">
        <v>対象</v>
      </c>
      <c r="AV14" s="546">
        <f>IF(AND(AN14="加算対象",N14&lt;&gt;"処遇改善加算Ⅲ",N14&lt;&gt;"処遇改善加算Ⅳ",N14&lt;&gt;"",AU14&lt;&gt;"対象外"),1,"")</f>
        <v>1</v>
      </c>
      <c r="AW14" s="544" t="str">
        <f>IF(AND(AV14=1,OR(AG14=0,AG14=""),AN14="加算対象"),"AH列に色付け","")</f>
        <v>AH列に色付け</v>
      </c>
      <c r="AX14" s="544" t="str">
        <f>IF(AND($AV14=1,$AW14="AH列に色付け",OR($AG14="",$AH14="")),"未入力",IF(AND($AV14=1,$AW14="",$AG14=""),"未入力","入力済"))</f>
        <v>入力済</v>
      </c>
      <c r="AY14" s="546" t="str">
        <f>IFERROR(VLOOKUP(K14,【参考】数式用!$AR$3:$AS$49, 2, FALSE), "")</f>
        <v>介護予防小規模多機能型居宅介護_短期利用型_Ⅴ</v>
      </c>
      <c r="AZ14" s="544" t="str">
        <f>IF(AND(AN14="加算対象",OR(N14="処遇改善加算Ⅰイ",N14="処遇改善加算Ⅰロ")),"AI列に色付け","")</f>
        <v/>
      </c>
      <c r="BA14" s="547" t="str">
        <f>IF(AND(OR(N14="処遇改善加算Ⅰイ",N14="処遇改善加算Ⅰロ"), AI14=""), "未入力","入力済")</f>
        <v>入力済</v>
      </c>
      <c r="BB14" s="546" t="str">
        <f>IFERROR(VLOOKUP(K14,【参考】数式用!$AX$3:$AY$56, 2, FALSE), "")</f>
        <v>介護予防小規模多機能型居宅介護_短期利用型_R8</v>
      </c>
      <c r="BC14" s="544" t="str">
        <v>AJ列に色付け</v>
      </c>
      <c r="BD14" s="547" t="str">
        <f>IF(AND(COUNTIF(AE14:AH14,"*令和８年度特例要件を*")&gt;0,AJ14=""), "未入力","入力済")</f>
        <v>入力済</v>
      </c>
      <c r="BE14" s="547" t="str">
        <v/>
      </c>
      <c r="BF14" s="547" t="str">
        <f>IF(AND(N14="処遇改善加算",AE14="○"),"AJ列色消し","")</f>
        <v/>
      </c>
      <c r="BG14" s="547" t="str">
        <f>IF(OR(TRIM(BC14)="",BE14="AJ列色消し",BF14="AJ列色消し"),"","入力必要")</f>
        <v>入力必要</v>
      </c>
      <c r="BH14" s="547" t="str">
        <f>IF(AND(BE14="",BG14="入力必要"),IF(AJ14="","未入力","入力済"),"")</f>
        <v>入力済</v>
      </c>
      <c r="BI14" s="547" t="str">
        <f>G14</f>
        <v>東京都</v>
      </c>
      <c r="BJ14" s="514"/>
      <c r="BK14" s="514"/>
      <c r="BL14" s="514"/>
      <c r="BM14" s="633" t="str">
        <f>VLOOKUP(K14,【参考】数式用!$A$2:$O$57,15,FALSE)</f>
        <v>介護予防・短期利用型</v>
      </c>
      <c r="BN14" s="514"/>
      <c r="BO14" s="514"/>
      <c r="BP14" s="514"/>
      <c r="BQ14" s="514"/>
      <c r="BR14" s="514"/>
      <c r="BS14" s="515"/>
      <c r="BT14" s="516"/>
    </row>
    <row ht="109.9" customHeight="1" r="15" spans="1:72" s="549" customForma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IF(Q15&gt;=1,(U15*12+W15)-(Q15*12+S15)+1,"")</f>
        <v>10</v>
      </c>
      <c r="AA15" s="458" t="s">
        <v>275</v>
      </c>
      <c r="AB15" s="459" t="str">
        <f>IFERROR(ROUNDDOWN(ROUND(L15*O15,0)*M15,0)*Z15,"")</f>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IF(N15="","",IF(OR(AND(COUNTIF(AP15,"未入力")&gt;0,AD15=""),AND(COUNTBLANK(AP15)&gt;0,AE15=""),AND(COUNTIF(AN15:BD15,"AF列に色付け")&gt;0,AF15=""),AND(COUNTIF(AN15:BD15,"AG列に色付け")&gt;0,OR(AG15="",AG15=0)),AND(COUNTIF(AN15:BD15,"AH列に色付け")&gt;0,AH15=""),AND(COUNTIF(AN15:BD15,"AI列に色付け")&gt;0,AI15=""),AND(COUNTIF(AN15:BD15,"AJ列に色付け")&gt;0,AJ15="",NOT(OR(BE15="AJ列色消し",BF15="AJ列色消し")))),"！記入が必要な欄（オレンジ色のセル）に空欄があります。空欄を埋めてください。",""))</f>
        <v/>
      </c>
      <c r="AM15" s="543"/>
      <c r="AN15" s="544" t="str">
        <f>IFERROR(VLOOKUP(K15,【参考】数式用!$A$2:$N$57,14,FALSE),"")</f>
        <v>加算対象</v>
      </c>
      <c r="AO15" s="544" t="str">
        <f>IF(AND(K15&lt;&gt;""),"N列に色付け","")</f>
        <v>N列に色付け</v>
      </c>
      <c r="AP15" s="545" t="str">
        <f>IF(AND(AC15&lt;&gt;0,AC15&lt;&gt;"",AN15="加算対象"),IF(AD15="○","入力済","未入力"),"")</f>
        <v/>
      </c>
      <c r="AQ15" s="545" t="str">
        <f>"キャリアパス要件Ⅰ・Ⅱ_"&amp;AN15</f>
        <v>キャリアパス要件Ⅰ・Ⅱ_加算対象</v>
      </c>
      <c r="AR15" s="546" t="str">
        <f>IF(AND(N15&lt;&gt;"", AE15=""), "未入力", "入力済")</f>
        <v>入力済</v>
      </c>
      <c r="AS15" s="544" t="str">
        <f>IF(AND(N15&lt;&gt;"", N15&lt;&gt;"処遇改善加算Ⅳ",AN15="加算対象"),"AF列に色付け","")</f>
        <v>AF列に色付け</v>
      </c>
      <c r="AT15" s="546" t="str">
        <f>IF(AND(N15&lt;&gt;"", N15&lt;&gt;"処遇改善加算Ⅳ",N15&lt;&gt;"処遇改善加算", AF15=""), "未入力", "入力済")</f>
        <v>入力済</v>
      </c>
      <c r="AU15" s="546" t="str">
        <f>IF(OR(ISNUMBER(SEARCH("処遇改善加算Ⅰ",N15)),ISNUMBER(SEARCH("処遇改善加算Ⅱ",N15))),"対象","")</f>
        <v>対象</v>
      </c>
      <c r="AV15" s="546">
        <f>IF(AND(AN15="加算対象",N15&lt;&gt;"処遇改善加算Ⅲ",N15&lt;&gt;"処遇改善加算Ⅳ", N15&lt;&gt;"", AU15&lt;&gt;"対象外"), 1,"")</f>
        <v>1</v>
      </c>
      <c r="AW15" s="544" t="str">
        <f>IF(AND(AV15=1, OR(AG15=0,AG15=""),AN15="加算対象"),"AH列に色付け","")</f>
        <v>AH列に色付け</v>
      </c>
      <c r="AX15" s="544" t="str">
        <f>IF(AND($AV15=1,$AW15="AH列に色付け",OR($AG15="",$AH15="")),"未入力",IF(AND($AV15=1,$AW15="",$AG15=""),"未入力","入力済"))</f>
        <v>入力済</v>
      </c>
      <c r="AY15" s="546" t="str">
        <f>IFERROR(VLOOKUP(K15,【参考】数式用!$AR$3:$AS$49, 2, FALSE), "")</f>
        <v>訪問型サービス_独自_Ⅴ</v>
      </c>
      <c r="AZ15" s="544" t="str">
        <f>IF(AND(AN15="加算対象",OR(N15="処遇改善加算Ⅰイ",N15="処遇改善加算Ⅰロ")),"AI列に色付け","")</f>
        <v/>
      </c>
      <c r="BA15" s="547" t="str">
        <f>IF(AND(OR(N15="処遇改善加算Ⅰイ",N15="処遇改善加算Ⅰロ"), AI15=""), "未入力","入力済")</f>
        <v>入力済</v>
      </c>
      <c r="BB15" s="546" t="str">
        <f>IFERROR(VLOOKUP(K15,【参考】数式用!$AX$3:$AY$56, 2, FALSE), "")</f>
        <v>訪問型サービス_独自_R8</v>
      </c>
      <c r="BC15" s="544" t="str">
        <v/>
      </c>
      <c r="BD15" s="547" t="str">
        <f>IF(AND(COUNTIF(AE15:AH15,"*令和８年度特例要件を*")&gt;0,AJ15=""),"未入力","入力済")</f>
        <v>入力済</v>
      </c>
      <c r="BE15" s="547" t="str">
        <v/>
      </c>
      <c r="BF15" s="547" t="str">
        <f>IF(AND(N15="処遇改善加算",AE15="○"),"AJ列色消し","")</f>
        <v/>
      </c>
      <c r="BG15" s="547" t="str">
        <f>IF(OR(TRIM(BC15)="",BE15="AJ列色消し",BF15="AJ列色消し"),"","入力必要")</f>
        <v/>
      </c>
      <c r="BH15" s="547" t="str">
        <f>IF(AND(BE15="",BG15="入力必要"),IF(AJ15="","未入力","入力済"),"")</f>
        <v/>
      </c>
      <c r="BI15" s="547" t="str">
        <f>G15</f>
        <v>東京都</v>
      </c>
      <c r="BJ15" s="514"/>
      <c r="BK15" s="514"/>
      <c r="BL15" s="514"/>
      <c r="BM15" s="633" t="str">
        <f>VLOOKUP(K15,【参考】数式用!$A$2:$O$57,15,FALSE)</f>
        <v>総合事業</v>
      </c>
      <c r="BN15" s="514"/>
      <c r="BO15" s="514"/>
      <c r="BP15" s="514"/>
      <c r="BQ15" s="514"/>
      <c r="BR15" s="514"/>
      <c r="BS15" s="515"/>
      <c r="BT15" s="516"/>
    </row>
    <row ht="109.9" customHeight="1" r="16" spans="1:72" s="549" customForma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0.018</v>
      </c>
      <c r="P16" s="456" t="s">
        <v>180</v>
      </c>
      <c r="Q16" s="141">
        <v>8</v>
      </c>
      <c r="R16" s="457" t="s">
        <v>271</v>
      </c>
      <c r="S16" s="141">
        <v>6</v>
      </c>
      <c r="T16" s="457" t="s">
        <v>272</v>
      </c>
      <c r="U16" s="141">
        <v>9</v>
      </c>
      <c r="V16" s="457" t="s">
        <v>271</v>
      </c>
      <c r="W16" s="141">
        <v>3</v>
      </c>
      <c r="X16" s="457" t="s">
        <v>182</v>
      </c>
      <c r="Y16" s="457" t="s">
        <v>274</v>
      </c>
      <c r="Z16" s="457">
        <f>IF(Q16&gt;=1,(U16*12+W16)-(Q16*12+S16)+1,"")</f>
        <v>10</v>
      </c>
      <c r="AA16" s="458" t="s">
        <v>275</v>
      </c>
      <c r="AB16" s="459">
        <f>IFERROR(ROUNDDOWN(ROUND(L16*O16,0)*M16,0)*Z16,"")</f>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IF(AND(N16&lt;&gt;"",OR(U16&lt;&gt;9,W16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16="加算対象外",N16&lt;&gt;"",AE16="―",AJ16="―"),"このサービスについては、キャリアパス要件Ⅰ・Ⅱか令和８年度特例要件のどちらかの要件を満たしている必要があります",""))</f>
        <v/>
      </c>
      <c r="AL16" s="542" t="str">
        <f>IF(N16="","",IF(OR(AND(COUNTIF(AP16,"未入力")&gt;0,AD16=""),AND(COUNTBLANK(AP16)&gt;0,AE16=""),AND(COUNTIF(AN16:BD16,"AF列に色付け")&gt;0,AF16=""),AND(COUNTIF(AN16:BD16,"AG列に色付け")&gt;0,OR(AG16="",AG16=0)),AND(COUNTIF(AN16:BD16,"AH列に色付け")&gt;0,AH16=""),AND(COUNTIF(AN16:BD16,"AI列に色付け")&gt;0,AI16=""),AND(COUNTIF(AN16:BD16,"AJ列に色付け")&gt;0,AJ16="",NOT(OR(BE16="AJ列色消し",BF16="AJ列色消し")))),"！記入が必要な欄（オレンジ色のセル）に空欄があります。空欄を埋めてください。",""))</f>
        <v/>
      </c>
      <c r="AM16" s="543"/>
      <c r="AN16" s="544" t="str">
        <f>IFERROR(VLOOKUP(K16,【参考】数式用!$A$2:$N$57,14,FALSE),"")</f>
        <v>加算対象外</v>
      </c>
      <c r="AO16" s="544" t="str">
        <f>IF(AND(K16&lt;&gt;""),"N列に色付け","")</f>
        <v>N列に色付け</v>
      </c>
      <c r="AP16" s="545" t="str">
        <f>IF(AND(AC16&lt;&gt;0,AC16&lt;&gt;"",AN16="加算対象"),IF(AD16="○","入力済","未入力"),"")</f>
        <v/>
      </c>
      <c r="AQ16" s="545" t="str">
        <f>"キャリアパス要件Ⅰ・Ⅱ_"&amp;AN16</f>
        <v>キャリアパス要件Ⅰ・Ⅱ_加算対象外</v>
      </c>
      <c r="AR16" s="546" t="str">
        <f>IF(AND(N16&lt;&gt;"",AE16=""),"未入力","入力済")</f>
        <v>入力済</v>
      </c>
      <c r="AS16" s="544" t="str">
        <f>IF(AND(N16&lt;&gt;"",N16&lt;&gt;"処遇改善加算Ⅳ",AN16="加算対象"),"AF列に色付け","")</f>
        <v/>
      </c>
      <c r="AT16" s="546" t="str">
        <f>IF(AND(N16&lt;&gt;"",N16&lt;&gt;"処遇改善加算Ⅳ",N16&lt;&gt;"処遇改善加算",AF16=""),"未入力","入力済")</f>
        <v>入力済</v>
      </c>
      <c r="AU16" s="546" t="str">
        <v/>
      </c>
      <c r="AV16" s="546" t="str">
        <f>IF(AND(AN16="加算対象",N16&lt;&gt;"処遇改善加算Ⅲ",N16&lt;&gt;"処遇改善加算Ⅳ",N16&lt;&gt;"",AU16&lt;&gt;"対象外"),1,"")</f>
        <v/>
      </c>
      <c r="AW16" s="544" t="str">
        <f>IF(AND(AV16=1,OR(AG16=0,AG16=""),AN16="加算対象"),"AH列に色付け","")</f>
        <v/>
      </c>
      <c r="AX16" s="544" t="str">
        <f>IF(AND($AV16=1,$AW16="AH列に色付け",OR($AG16="",$AH16="")),"未入力",IF(AND($AV16=1,$AW16="",$AG16=""),"未入力","入力済"))</f>
        <v>入力済</v>
      </c>
      <c r="AY16" s="546" t="str">
        <f>IFERROR(VLOOKUP(K16,【参考】数式用!$AR$3:$AS$49, 2, FALSE), "")</f>
        <v/>
      </c>
      <c r="AZ16" s="544" t="str">
        <f>IF(AND(AN16="加算対象",OR(N16="処遇改善加算Ⅰイ",N16="処遇改善加算Ⅰロ")),"AI列に色付け","")</f>
        <v/>
      </c>
      <c r="BA16" s="547" t="str">
        <f>IF(AND(OR(N16="処遇改善加算Ⅰイ",N16="処遇改善加算Ⅰロ"),AI16=""),"未入力","入力済")</f>
        <v>入力済</v>
      </c>
      <c r="BB16" s="546" t="str">
        <f>IFERROR(VLOOKUP(K16,【参考】数式用!$AX$3:$AY$56, 2, FALSE), "")</f>
        <v>訪問看護R8</v>
      </c>
      <c r="BC16" s="544" t="str">
        <v>AJ列に色付け</v>
      </c>
      <c r="BD16" s="547" t="str">
        <f>IF(AND(COUNTIF(AE16:AH16,"*令和８年度特例要件を*")&gt;0,AJ16=""),"未入力","入力済")</f>
        <v>入力済</v>
      </c>
      <c r="BE16" s="547" t="str">
        <v/>
      </c>
      <c r="BF16" s="547" t="str">
        <f>IF(AND(N16="処遇改善加算",AE16="○"),"AJ列色消し","")</f>
        <v>AJ列色消し</v>
      </c>
      <c r="BG16" s="547" t="str">
        <f>IF(OR(TRIM(BC16)="",BE16="AJ列色消し",BF16="AJ列色消し"),"","入力必要")</f>
        <v/>
      </c>
      <c r="BH16" s="547" t="str">
        <f>IF(AND(BE16="",BG16="入力必要"),IF(AJ16="","未入力","入力済"),"")</f>
        <v/>
      </c>
      <c r="BI16" s="547" t="str">
        <f>G16</f>
        <v>東京都</v>
      </c>
      <c r="BJ16" s="514"/>
      <c r="BK16" s="514"/>
      <c r="BL16" s="514"/>
      <c r="BM16" s="633" t="str">
        <f>VLOOKUP(K16,【参考】数式用!$A$2:$O$57,15,FALSE)</f>
        <v>その他</v>
      </c>
      <c r="BN16" s="514"/>
      <c r="BO16" s="514"/>
      <c r="BP16" s="514"/>
      <c r="BQ16" s="514"/>
      <c r="BR16" s="514"/>
      <c r="BS16" s="515"/>
      <c r="BT16" s="516"/>
    </row>
    <row ht="109.9" customHeight="1" r="17" spans="1:65" s="549" customForma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0.021</v>
      </c>
      <c r="P17" s="456" t="s">
        <v>180</v>
      </c>
      <c r="Q17" s="141">
        <v>8</v>
      </c>
      <c r="R17" s="457" t="s">
        <v>271</v>
      </c>
      <c r="S17" s="141">
        <v>6</v>
      </c>
      <c r="T17" s="457" t="s">
        <v>272</v>
      </c>
      <c r="U17" s="141">
        <v>9</v>
      </c>
      <c r="V17" s="457" t="s">
        <v>271</v>
      </c>
      <c r="W17" s="141">
        <v>3</v>
      </c>
      <c r="X17" s="457" t="s">
        <v>182</v>
      </c>
      <c r="Y17" s="457" t="s">
        <v>274</v>
      </c>
      <c r="Z17" s="457">
        <f>IF(Q17&gt;=1,(U17*12+W17)-(Q17*12+S17)+1,"")</f>
        <v>10</v>
      </c>
      <c r="AA17" s="458" t="s">
        <v>275</v>
      </c>
      <c r="AB17" s="459">
        <f>IFERROR(ROUNDDOWN(ROUND(L17*O17,0)*M17,0)*Z17,"")</f>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IF(N17="","",IF(OR(AND(COUNTIF(AP17,"未入力")&gt;0,AD17=""),AND(COUNTBLANK(AP17)&gt;0,AE17=""),AND(COUNTIF(AN17:BD17,"AF列に色付け")&gt;0,AF17=""),AND(COUNTIF(AN17:BD17,"AG列に色付け")&gt;0,OR(AG17="",AG17=0)),AND(COUNTIF(AN17:BD17,"AH列に色付け")&gt;0,AH17=""),AND(COUNTIF(AN17:BD17,"AI列に色付け")&gt;0,AI17=""),AND(COUNTIF(AN17:BD17,"AJ列に色付け")&gt;0,AJ17="",NOT(OR(BE17="AJ列色消し",BF17="AJ列色消し")))),"！記入が必要な欄（オレンジ色のセル）に空欄があります。空欄を埋めてください。",""))</f>
        <v/>
      </c>
      <c r="AM17" s="543"/>
      <c r="AN17" s="544" t="str">
        <f>IFERROR(VLOOKUP(K17,【参考】数式用!$A$2:$N$57,14,FALSE),"")</f>
        <v>加算対象外</v>
      </c>
      <c r="AO17" s="544" t="str">
        <f>IF(AND(K17&lt;&gt;""),"N列に色付け","")</f>
        <v>N列に色付け</v>
      </c>
      <c r="AP17" s="545" t="str">
        <f>IF(AND(AC17&lt;&gt;0,AC17&lt;&gt;"",AN17="加算対象"),IF(AD17="○","入力済","未入力"),"")</f>
        <v/>
      </c>
      <c r="AQ17" s="545" t="str">
        <f>"キャリアパス要件Ⅰ・Ⅱ_"&amp;AN17</f>
        <v>キャリアパス要件Ⅰ・Ⅱ_加算対象外</v>
      </c>
      <c r="AR17" s="546" t="str">
        <f>IF(AND(N17&lt;&gt;"", AE17=""), "未入力", "入力済")</f>
        <v>入力済</v>
      </c>
      <c r="AS17" s="544" t="str">
        <f>IF(AND(N17&lt;&gt;"",N17&lt;&gt;"処遇改善加算Ⅳ",AN17="加算対象"),"AF列に色付け","")</f>
        <v/>
      </c>
      <c r="AT17" s="546" t="str">
        <f>IF(AND(N17&lt;&gt;"", N17&lt;&gt;"処遇改善加算Ⅳ",N17&lt;&gt;"処遇改善加算", AF17=""), "未入力", "入力済")</f>
        <v>入力済</v>
      </c>
      <c r="AU17" s="546" t="str">
        <v/>
      </c>
      <c r="AV17" s="546" t="str">
        <f>IF(AND(AN17="加算対象",N17&lt;&gt;"処遇改善加算Ⅲ",N17&lt;&gt;"処遇改善加算Ⅳ",N17&lt;&gt;"",AU17&lt;&gt;"対象外"),1,"")</f>
        <v/>
      </c>
      <c r="AW17" s="544" t="str">
        <f>IF(AND(AV17=1,OR(AG17=0,AG17=""),AN17="加算対象"),"AH列に色付け","")</f>
        <v/>
      </c>
      <c r="AX17" s="544" t="str">
        <f>IF(AND($AV17=1,$AW17="AH列に色付け",OR($AG17="",$AH17="")),"未入力",IF(AND($AV17=1,$AW17="",$AG17=""),"未入力","入力済"))</f>
        <v>入力済</v>
      </c>
      <c r="AY17" s="546" t="str">
        <f>IFERROR(VLOOKUP(K17,【参考】数式用!$AR$3:$AS$49, 2, FALSE), "")</f>
        <v/>
      </c>
      <c r="AZ17" s="544" t="str">
        <f>IF(AND(AN17="加算対象",OR(N17="処遇改善加算Ⅰイ",N17="処遇改善加算Ⅰロ")),"AI列に色付け","")</f>
        <v/>
      </c>
      <c r="BA17" s="547" t="str">
        <f>IF(AND(OR(N17="処遇改善加算Ⅰイ",N17="処遇改善加算Ⅰロ"),AI17=""),"未入力","入力済")</f>
        <v>入力済</v>
      </c>
      <c r="BB17" s="546" t="str">
        <f>IFERROR(VLOOKUP(K17,【参考】数式用!$AX$3:$AY$56, 2, FALSE), "")</f>
        <v>介護予防支援R8</v>
      </c>
      <c r="BC17" s="544" t="str">
        <v>AJ列に色付け</v>
      </c>
      <c r="BD17" s="547" t="str">
        <f>IF(AND(COUNTIF(AE17:AH17,"*令和８年度特例要件を*")&gt;0,AJ17=""), "未入力","入力済")</f>
        <v>入力済</v>
      </c>
      <c r="BE17" s="547" t="str">
        <v/>
      </c>
      <c r="BF17" s="547" t="str">
        <f>IF(AND(N17="処遇改善加算",AE17="○"),"AJ列色消し","")</f>
        <v/>
      </c>
      <c r="BG17" s="547" t="str">
        <f>IF(OR(TRIM(BC17)="",BE17="AJ列色消し",BF17="AJ列色消し"),"","入力必要")</f>
        <v>入力必要</v>
      </c>
      <c r="BH17" s="547" t="str">
        <f>IF(AND(BE17="",BG17="入力必要"),IF(AJ17="","未入力","入力済"),"")</f>
        <v>入力済</v>
      </c>
      <c r="BI17" s="547" t="str">
        <f>G17</f>
        <v>東京都</v>
      </c>
      <c r="BM17" s="633" t="str">
        <f>VLOOKUP(K17,【参考】数式用!$A$2:$O$57,15,FALSE)</f>
        <v>介護予防</v>
      </c>
    </row>
    <row ht="109.9" customHeight="1" r="18" spans="1:65" s="549" customForma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IF(Q18&gt;=1,(U18*12+W18)-(Q18*12+S18)+1,"")</f>
        <v/>
      </c>
      <c r="AA18" s="458" t="s">
        <v>275</v>
      </c>
      <c r="AB18" s="459" t="str">
        <f>IFERROR(ROUNDDOWN(ROUND(L18*O18,0)*M18,0)*Z18,"")</f>
        <v/>
      </c>
      <c r="AC18" s="460" t="str">
        <f>IFERROR(ROUNDDOWN(ROUNDDOWN(ROUND(L18*VLOOKUP(K18,【参考】数式用!$A$2:$M$57,MATCH("処遇改善加算Ⅳ",【参考】数式用!$G$3:$M$3,0)+6,0),0)*M18,0)*Z18*0.5,0), "")</f>
        <v/>
      </c>
      <c r="AD18" s="156"/>
      <c r="AE18" s="157"/>
      <c r="AF18" s="157"/>
      <c r="AG18" s="158"/>
      <c r="AH18" s="159"/>
      <c r="AI18" s="160"/>
      <c r="AJ18" s="161"/>
      <c r="AK18" s="541" t="str">
        <f>IF(AND(N18&lt;&gt;"",OR(U18&lt;&gt;9,W18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18="加算対象外",N18&lt;&gt;"",AE18="―",AJ18="―"),"このサービスについては、キャリアパス要件Ⅰ・Ⅱか令和８年度特例要件のどちらかの要件を満たしている必要があります",""))</f>
        <v/>
      </c>
      <c r="AL18" s="542" t="str">
        <f>IF(N18="","",IF(OR(AND(COUNTIF(AP18,"未入力")&gt;0,AD18=""),AND(COUNTBLANK(AP18)&gt;0,AE18=""),AND(COUNTIF(AN18:BD18,"AF列に色付け")&gt;0,AF18=""),AND(COUNTIF(AN18:BD18,"AG列に色付け")&gt;0,OR(AG18="",AG18=0)),AND(COUNTIF(AN18:BD18,"AH列に色付け")&gt;0,AH18=""),AND(COUNTIF(AN18:BD18,"AI列に色付け")&gt;0,AI18=""),AND(COUNTIF(AN18:BD18,"AJ列に色付け")&gt;0,AJ18="",NOT(OR(BE18="AJ列色消し",BF18="AJ列色消し")))),"！記入が必要な欄（オレンジ色のセル）に空欄があります。空欄を埋めてください。",""))</f>
        <v/>
      </c>
      <c r="AM18" s="543"/>
      <c r="AN18" s="544" t="str">
        <f>IFERROR(VLOOKUP(K18,【参考】数式用!$A$2:$N$57,14,FALSE),"")</f>
        <v/>
      </c>
      <c r="AO18" s="544" t="str">
        <f>IF(AND(K18&lt;&gt;""),"N列に色付け","")</f>
        <v/>
      </c>
      <c r="AP18" s="545" t="str">
        <f>IF(AND(AC18&lt;&gt;0,AC18&lt;&gt;"",AN18="加算対象"),IF(AD18="○","入力済","未入力"),"")</f>
        <v/>
      </c>
      <c r="AQ18" s="545" t="str">
        <f>"キャリアパス要件Ⅰ・Ⅱ_"&amp;AN18</f>
        <v>キャリアパス要件Ⅰ・Ⅱ_</v>
      </c>
      <c r="AR18" s="546" t="str">
        <f>IF(AND(N18&lt;&gt;"",AE18=""),"未入力","入力済")</f>
        <v>入力済</v>
      </c>
      <c r="AS18" s="544" t="str">
        <f>IF(AND(N18&lt;&gt;"",N18&lt;&gt;"処遇改善加算Ⅳ",AN18="加算対象"),"AF列に色付け","")</f>
        <v/>
      </c>
      <c r="AT18" s="546" t="str">
        <f>IF(AND(N18&lt;&gt;"",N18&lt;&gt;"処遇改善加算Ⅳ",N18&lt;&gt;"処遇改善加算",AF18=""),"未入力","入力済")</f>
        <v>入力済</v>
      </c>
      <c r="AU18" s="546" t="str">
        <v/>
      </c>
      <c r="AV18" s="546" t="str">
        <f>IF(AND(AN18="加算対象",N18&lt;&gt;"処遇改善加算Ⅲ",N18&lt;&gt;"処遇改善加算Ⅳ",N18&lt;&gt;"",AU18&lt;&gt;"対象外"),1,"")</f>
        <v/>
      </c>
      <c r="AW18" s="544" t="str">
        <f>IF(AND(AV18=1,OR(AG18=0,AG18=""),AN18="加算対象"),"AH列に色付け","")</f>
        <v/>
      </c>
      <c r="AX18" s="544" t="str">
        <f>IF(AND($AV18=1,$AW18="AH列に色付け",OR($AG18="",$AH18="")),"未入力",IF(AND($AV18=1,$AW18="",$AG18=""),"未入力","入力済"))</f>
        <v>入力済</v>
      </c>
      <c r="AY18" s="546" t="str">
        <f>IFERROR(VLOOKUP(K18,【参考】数式用!$AR$3:$AS$49, 2, FALSE), "")</f>
        <v/>
      </c>
      <c r="AZ18" s="544" t="str">
        <f>IF(AND(AN18="加算対象",OR(N18="処遇改善加算Ⅰイ",N18="処遇改善加算Ⅰロ")),"AI列に色付け","")</f>
        <v/>
      </c>
      <c r="BA18" s="547" t="str">
        <f>IF(AND(OR(N18="処遇改善加算Ⅰイ",N18="処遇改善加算Ⅰロ"),AI18=""),"未入力","入力済")</f>
        <v>入力済</v>
      </c>
      <c r="BB18" s="546" t="str">
        <f>IFERROR(VLOOKUP(K18,【参考】数式用!$AX$3:$AY$56, 2, FALSE), "")</f>
        <v/>
      </c>
      <c r="BC18" s="544" t="str">
        <v/>
      </c>
      <c r="BD18" s="547" t="str">
        <f>IF(AND(COUNTIF(AE18:AH18,"*令和８年度特例要件を*")&gt;0,AJ18=""),"未入力","入力済")</f>
        <v>入力済</v>
      </c>
      <c r="BE18" s="547" t="str">
        <v/>
      </c>
      <c r="BF18" s="547" t="str">
        <f>IF(AND(N18="処遇改善加算",AE18="○"),"AJ列色消し","")</f>
        <v/>
      </c>
      <c r="BG18" s="547" t="str">
        <f>IF(OR(TRIM(BC18)="",BE18="AJ列色消し",BF18="AJ列色消し"),"","入力必要")</f>
        <v/>
      </c>
      <c r="BH18" s="547" t="str">
        <f>IF(AND(BE18="",BG18="入力必要"),IF(AJ18="","未入力","入力済"),"")</f>
        <v/>
      </c>
      <c r="BI18" s="547" t="str">
        <f>G18</f>
        <v/>
      </c>
      <c r="BM18" s="633" t="e">
        <f>VLOOKUP(K18,【参考】数式用!$A$2:$O$57,15,FALSE)</f>
        <v>#N/A</v>
      </c>
    </row>
    <row ht="109.9" customHeight="1" r="19" spans="1:65" s="549" customForma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IF(Q19&gt;=1,(U19*12+W19)-(Q19*12+S19)+1,"")</f>
        <v/>
      </c>
      <c r="AA19" s="458" t="s">
        <v>275</v>
      </c>
      <c r="AB19" s="459" t="str">
        <f>IFERROR(ROUNDDOWN(ROUND(L19*O19,0)*M19,0)*Z19,"")</f>
        <v/>
      </c>
      <c r="AC19" s="460" t="str">
        <f>IFERROR(ROUNDDOWN(ROUNDDOWN(ROUND(L19*VLOOKUP(K19,【参考】数式用!$A$2:$M$57,MATCH("処遇改善加算Ⅳ",【参考】数式用!$G$3:$M$3,0)+6,0),0)*M19,0)*Z19*0.5,0), "")</f>
        <v/>
      </c>
      <c r="AD19" s="156"/>
      <c r="AE19" s="157"/>
      <c r="AF19" s="157"/>
      <c r="AG19" s="158"/>
      <c r="AH19" s="159"/>
      <c r="AI19" s="160"/>
      <c r="AJ19" s="161"/>
      <c r="AK19" s="541" t="str">
        <f>IF(AND(N19&lt;&gt;"",OR(U19&lt;&gt;9,W19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19="加算対象外",N19&lt;&gt;"",AE19="―",AJ19="―"),"このサービスについては、キャリアパス要件Ⅰ・Ⅱか令和８年度特例要件のどちらかの要件を満たしている必要があります",""))</f>
        <v/>
      </c>
      <c r="AL19" s="542" t="str">
        <f>IF(N19="","",IF(OR(AND(COUNTIF(AP19,"未入力")&gt;0,AD19=""),AND(COUNTBLANK(AP19)&gt;0,AE19=""),AND(COUNTIF(AN19:BD19,"AF列に色付け")&gt;0,AF19=""),AND(COUNTIF(AN19:BD19,"AG列に色付け")&gt;0,OR(AG19="",AG19=0)),AND(COUNTIF(AN19:BD19,"AH列に色付け")&gt;0,AH19=""),AND(COUNTIF(AN19:BD19,"AI列に色付け")&gt;0,AI19=""),AND(COUNTIF(AN19:BD19,"AJ列に色付け")&gt;0,AJ19="",NOT(OR(BE19="AJ列色消し",BF19="AJ列色消し")))),"！記入が必要な欄（オレンジ色のセル）に空欄があります。空欄を埋めてください。",""))</f>
        <v/>
      </c>
      <c r="AM19" s="543"/>
      <c r="AN19" s="544" t="str">
        <f>IFERROR(VLOOKUP(K19,【参考】数式用!$A$2:$N$57,14,FALSE),"")</f>
        <v/>
      </c>
      <c r="AO19" s="544" t="str">
        <f>IF(AND(K19&lt;&gt;""),"N列に色付け","")</f>
        <v/>
      </c>
      <c r="AP19" s="545" t="str">
        <f>IF(AND(AC19&lt;&gt;0,AC19&lt;&gt;"",AN19="加算対象"),IF(AD19="○","入力済","未入力"),"")</f>
        <v/>
      </c>
      <c r="AQ19" s="545" t="str">
        <f>"キャリアパス要件Ⅰ・Ⅱ_"&amp;AN19</f>
        <v>キャリアパス要件Ⅰ・Ⅱ_</v>
      </c>
      <c r="AR19" s="546" t="str">
        <f>IF(AND(N19&lt;&gt;"",AE19=""),"未入力","入力済")</f>
        <v>入力済</v>
      </c>
      <c r="AS19" s="544" t="str">
        <f>IF(AND(N19&lt;&gt;"",N19&lt;&gt;"処遇改善加算Ⅳ",AN19="加算対象"),"AF列に色付け","")</f>
        <v/>
      </c>
      <c r="AT19" s="546" t="str">
        <f>IF(AND(N19&lt;&gt;"",N19&lt;&gt;"処遇改善加算Ⅳ",N19&lt;&gt;"処遇改善加算",AF19=""),"未入力","入力済")</f>
        <v>入力済</v>
      </c>
      <c r="AU19" s="546" t="str">
        <v/>
      </c>
      <c r="AV19" s="546" t="str">
        <f>IF(AND(AN19="加算対象",N19&lt;&gt;"処遇改善加算Ⅲ",N19&lt;&gt;"処遇改善加算Ⅳ",N19&lt;&gt;"",AU19&lt;&gt;"対象外"),1,"")</f>
        <v/>
      </c>
      <c r="AW19" s="544" t="str">
        <f>IF(AND(AV19=1,OR(AG19=0,AG19=""),AN19="加算対象"),"AH列に色付け","")</f>
        <v/>
      </c>
      <c r="AX19" s="544" t="str">
        <f>IF(AND($AV19=1,$AW19="AH列に色付け",OR($AG19="",$AH19="")),"未入力",IF(AND($AV19=1,$AW19="",$AG19=""),"未入力","入力済"))</f>
        <v>入力済</v>
      </c>
      <c r="AY19" s="546" t="str">
        <f>IFERROR(VLOOKUP(K19,【参考】数式用!$AR$3:$AS$49, 2, FALSE), "")</f>
        <v/>
      </c>
      <c r="AZ19" s="544" t="str">
        <f>IF(AND(AN19="加算対象",OR(N19="処遇改善加算Ⅰイ",N19="処遇改善加算Ⅰロ")),"AI列に色付け","")</f>
        <v/>
      </c>
      <c r="BA19" s="547" t="str">
        <f>IF(AND(OR(N19="処遇改善加算Ⅰイ",N19="処遇改善加算Ⅰロ"),AI19=""),"未入力","入力済")</f>
        <v>入力済</v>
      </c>
      <c r="BB19" s="546" t="str">
        <f>IFERROR(VLOOKUP(K19,【参考】数式用!$AX$3:$AY$56, 2, FALSE), "")</f>
        <v/>
      </c>
      <c r="BC19" s="544" t="str">
        <v/>
      </c>
      <c r="BD19" s="547" t="str">
        <f>IF(AND(COUNTIF(AE19:AH19,"*令和８年度特例要件を*")&gt;0,AJ19=""),"未入力","入力済")</f>
        <v>入力済</v>
      </c>
      <c r="BE19" s="547" t="str">
        <v/>
      </c>
      <c r="BF19" s="547" t="str">
        <f>IF(AND(N19="処遇改善加算",AE19="○"),"AJ列色消し","")</f>
        <v/>
      </c>
      <c r="BG19" s="547" t="str">
        <f>IF(OR(TRIM(BC19)="",BE19="AJ列色消し",BF19="AJ列色消し"),"","入力必要")</f>
        <v/>
      </c>
      <c r="BH19" s="547" t="str">
        <f>IF(AND(BE19="",BG19="入力必要"),IF(AJ19="","未入力","入力済"),"")</f>
        <v/>
      </c>
      <c r="BI19" s="547" t="str">
        <f>G19</f>
        <v/>
      </c>
      <c r="BM19" s="633" t="e">
        <f>VLOOKUP(K19,【参考】数式用!$A$2:$O$57,15,FALSE)</f>
        <v>#N/A</v>
      </c>
    </row>
    <row ht="109.9" customHeight="1" r="20" spans="1:65" s="549" customForma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IF(Q20&gt;=1,(U20*12+W20)-(Q20*12+S20)+1,"")</f>
        <v/>
      </c>
      <c r="AA20" s="458" t="s">
        <v>275</v>
      </c>
      <c r="AB20" s="459" t="str">
        <f>IFERROR(ROUNDDOWN(ROUND(L20*O20,0)*M20,0)*Z20,"")</f>
        <v/>
      </c>
      <c r="AC20" s="460" t="str">
        <f>IFERROR(ROUNDDOWN(ROUNDDOWN(ROUND(L20*VLOOKUP(K20,【参考】数式用!$A$2:$M$57,MATCH("処遇改善加算Ⅳ",【参考】数式用!$G$3:$M$3,0)+6,0),0)*M20,0)*Z20*0.5,0), "")</f>
        <v/>
      </c>
      <c r="AD20" s="156"/>
      <c r="AE20" s="157"/>
      <c r="AF20" s="157"/>
      <c r="AG20" s="158"/>
      <c r="AH20" s="159"/>
      <c r="AI20" s="160"/>
      <c r="AJ20" s="161"/>
      <c r="AK20" s="541" t="str">
        <f>IF(AND(N20&lt;&gt;"",OR(U20&lt;&gt;9,W20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20="加算対象外",N20&lt;&gt;"",AE20="―",AJ20="―"),"このサービスについては、キャリアパス要件Ⅰ・Ⅱか令和８年度特例要件のどちらかの要件を満たしている必要があります",""))</f>
        <v/>
      </c>
      <c r="AL20" s="542" t="str">
        <f>IF(N20="","",IF(OR(AND(COUNTIF(AP20,"未入力")&gt;0,AD20=""),AND(COUNTBLANK(AP20)&gt;0,AE20=""),AND(COUNTIF(AN20:BD20,"AF列に色付け")&gt;0,AF20=""),AND(COUNTIF(AN20:BD20,"AG列に色付け")&gt;0,OR(AG20="",AG20=0)),AND(COUNTIF(AN20:BD20,"AH列に色付け")&gt;0,AH20=""),AND(COUNTIF(AN20:BD20,"AI列に色付け")&gt;0,AI20=""),AND(COUNTIF(AN20:BD20,"AJ列に色付け")&gt;0,AJ20="",NOT(OR(BE20="AJ列色消し",BF20="AJ列色消し")))),"！記入が必要な欄（オレンジ色のセル）に空欄があります。空欄を埋めてください。",""))</f>
        <v/>
      </c>
      <c r="AM20" s="543"/>
      <c r="AN20" s="544" t="str">
        <f>IFERROR(VLOOKUP(K20,【参考】数式用!$A$2:$N$57,14,FALSE),"")</f>
        <v/>
      </c>
      <c r="AO20" s="544" t="str">
        <f>IF(AND(K20&lt;&gt;""),"N列に色付け","")</f>
        <v/>
      </c>
      <c r="AP20" s="545" t="str">
        <f>IF(AND(AC20&lt;&gt;0,AC20&lt;&gt;"",AN20="加算対象"),IF(AD20="○","入力済","未入力"),"")</f>
        <v/>
      </c>
      <c r="AQ20" s="545" t="str">
        <f>"キャリアパス要件Ⅰ・Ⅱ_"&amp;AN20</f>
        <v>キャリアパス要件Ⅰ・Ⅱ_</v>
      </c>
      <c r="AR20" s="546" t="str">
        <f>IF(AND(N20&lt;&gt;"",AE20=""),"未入力","入力済")</f>
        <v>入力済</v>
      </c>
      <c r="AS20" s="544" t="str">
        <f>IF(AND(N20&lt;&gt;"",N20&lt;&gt;"処遇改善加算Ⅳ",AN20="加算対象"),"AF列に色付け","")</f>
        <v/>
      </c>
      <c r="AT20" s="546" t="str">
        <f>IF(AND(N20&lt;&gt;"",N20&lt;&gt;"処遇改善加算Ⅳ",N20&lt;&gt;"処遇改善加算",AF20=""),"未入力","入力済")</f>
        <v>入力済</v>
      </c>
      <c r="AU20" s="546" t="str">
        <v/>
      </c>
      <c r="AV20" s="546" t="str">
        <f>IF(AND(AN20="加算対象",N20&lt;&gt;"処遇改善加算Ⅲ",N20&lt;&gt;"処遇改善加算Ⅳ",N20&lt;&gt;"",AU20&lt;&gt;"対象外"),1,"")</f>
        <v/>
      </c>
      <c r="AW20" s="544" t="str">
        <f>IF(AND(AV20=1,OR(AG20=0,AG20=""),AN20="加算対象"),"AH列に色付け","")</f>
        <v/>
      </c>
      <c r="AX20" s="544" t="str">
        <f>IF(AND($AV20=1,$AW20="AH列に色付け",OR($AG20="",$AH20="")),"未入力",IF(AND($AV20=1,$AW20="",$AG20=""),"未入力","入力済"))</f>
        <v>入力済</v>
      </c>
      <c r="AY20" s="546" t="str">
        <f>IFERROR(VLOOKUP(K20,【参考】数式用!$AR$3:$AS$49, 2, FALSE), "")</f>
        <v/>
      </c>
      <c r="AZ20" s="544" t="str">
        <f>IF(AND(AN20="加算対象",OR(N20="処遇改善加算Ⅰイ",N20="処遇改善加算Ⅰロ")),"AI列に色付け","")</f>
        <v/>
      </c>
      <c r="BA20" s="547" t="str">
        <f>IF(AND(OR(N20="処遇改善加算Ⅰイ",N20="処遇改善加算Ⅰロ"),AI20=""),"未入力","入力済")</f>
        <v>入力済</v>
      </c>
      <c r="BB20" s="546" t="str">
        <f>IFERROR(VLOOKUP(K20,【参考】数式用!$AX$3:$AY$56, 2, FALSE), "")</f>
        <v/>
      </c>
      <c r="BC20" s="544" t="str">
        <v/>
      </c>
      <c r="BD20" s="547" t="str">
        <f>IF(AND(COUNTIF(AE20:AH20,"*令和８年度特例要件を*")&gt;0,AJ20=""),"未入力","入力済")</f>
        <v>入力済</v>
      </c>
      <c r="BE20" s="547" t="str">
        <v/>
      </c>
      <c r="BF20" s="547" t="str">
        <f>IF(AND(N20="処遇改善加算",AE20="○"),"AJ列色消し","")</f>
        <v/>
      </c>
      <c r="BG20" s="547" t="str">
        <f>IF(OR(TRIM(BC20)="",BE20="AJ列色消し",BF20="AJ列色消し"),"","入力必要")</f>
        <v/>
      </c>
      <c r="BH20" s="547" t="str">
        <f>IF(AND(BE20="",BG20="入力必要"),IF(AJ20="","未入力","入力済"),"")</f>
        <v/>
      </c>
      <c r="BI20" s="547" t="str">
        <f>G20</f>
        <v/>
      </c>
      <c r="BM20" s="633" t="e">
        <f>VLOOKUP(K20,【参考】数式用!$A$2:$O$57,15,FALSE)</f>
        <v>#N/A</v>
      </c>
    </row>
    <row ht="109.9" customHeight="1" r="21" spans="1:65" s="549" customForma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IF(Q21&gt;=1,(U21*12+W21)-(Q21*12+S21)+1,"")</f>
        <v/>
      </c>
      <c r="AA21" s="458" t="s">
        <v>275</v>
      </c>
      <c r="AB21" s="459" t="str">
        <f>IFERROR(ROUNDDOWN(ROUND(L21*O21,0)*M21,0)*Z21,"")</f>
        <v/>
      </c>
      <c r="AC21" s="460" t="str">
        <f>IFERROR(ROUNDDOWN(ROUNDDOWN(ROUND(L21*VLOOKUP(K21,【参考】数式用!$A$2:$M$57,MATCH("処遇改善加算Ⅳ",【参考】数式用!$G$3:$M$3,0)+6,0),0)*M21,0)*Z21*0.5,0), "")</f>
        <v/>
      </c>
      <c r="AD21" s="156"/>
      <c r="AE21" s="157"/>
      <c r="AF21" s="157"/>
      <c r="AG21" s="158"/>
      <c r="AH21" s="159"/>
      <c r="AI21" s="160"/>
      <c r="AJ21" s="161"/>
      <c r="AK21" s="541" t="str">
        <f>IF(AND(N21&lt;&gt;"",OR(U21&lt;&gt;9,W21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21="加算対象外",N21&lt;&gt;"",AE21="―",AJ21="―"),"このサービスについては、キャリアパス要件Ⅰ・Ⅱか令和８年度特例要件のどちらかの要件を満たしている必要があります",""))</f>
        <v/>
      </c>
      <c r="AL21" s="542" t="str">
        <f>IF(N21="","",IF(OR(AND(COUNTIF(AP21,"未入力")&gt;0,AD21=""),AND(COUNTBLANK(AP21)&gt;0,AE21=""),AND(COUNTIF(AN21:BD21,"AF列に色付け")&gt;0,AF21=""),AND(COUNTIF(AN21:BD21,"AG列に色付け")&gt;0,OR(AG21="",AG21=0)),AND(COUNTIF(AN21:BD21,"AH列に色付け")&gt;0,AH21=""),AND(COUNTIF(AN21:BD21,"AI列に色付け")&gt;0,AI21=""),AND(COUNTIF(AN21:BD21,"AJ列に色付け")&gt;0,AJ21="",NOT(OR(BE21="AJ列色消し",BF21="AJ列色消し")))),"！記入が必要な欄（オレンジ色のセル）に空欄があります。空欄を埋めてください。",""))</f>
        <v/>
      </c>
      <c r="AM21" s="543"/>
      <c r="AN21" s="544" t="str">
        <f>IFERROR(VLOOKUP(K21,【参考】数式用!$A$2:$N$57,14,FALSE),"")</f>
        <v/>
      </c>
      <c r="AO21" s="544" t="str">
        <f>IF(AND(K21&lt;&gt;""),"N列に色付け","")</f>
        <v/>
      </c>
      <c r="AP21" s="545" t="str">
        <f>IF(AND(AC21&lt;&gt;0,AC21&lt;&gt;"",AN21="加算対象"),IF(AD21="○","入力済","未入力"),"")</f>
        <v/>
      </c>
      <c r="AQ21" s="545" t="str">
        <f>"キャリアパス要件Ⅰ・Ⅱ_"&amp;AN21</f>
        <v>キャリアパス要件Ⅰ・Ⅱ_</v>
      </c>
      <c r="AR21" s="546" t="str">
        <f>IF(AND(N21&lt;&gt;"",AE21=""),"未入力","入力済")</f>
        <v>入力済</v>
      </c>
      <c r="AS21" s="544" t="str">
        <f>IF(AND(N21&lt;&gt;"",N21&lt;&gt;"処遇改善加算Ⅳ",AN21="加算対象"),"AF列に色付け","")</f>
        <v/>
      </c>
      <c r="AT21" s="546" t="str">
        <f>IF(AND(N21&lt;&gt;"",N21&lt;&gt;"処遇改善加算Ⅳ",N21&lt;&gt;"処遇改善加算",AF21=""),"未入力","入力済")</f>
        <v>入力済</v>
      </c>
      <c r="AU21" s="546" t="str">
        <v/>
      </c>
      <c r="AV21" s="546" t="str">
        <f>IF(AND(AN21="加算対象",N21&lt;&gt;"処遇改善加算Ⅲ",N21&lt;&gt;"処遇改善加算Ⅳ",N21&lt;&gt;"",AU21&lt;&gt;"対象外"),1,"")</f>
        <v/>
      </c>
      <c r="AW21" s="544" t="str">
        <f>IF(AND(AV21=1,OR(AG21=0,AG21=""),AN21="加算対象"),"AH列に色付け","")</f>
        <v/>
      </c>
      <c r="AX21" s="544" t="str">
        <f>IF(AND($AV21=1,$AW21="AH列に色付け",OR($AG21="",$AH21="")),"未入力",IF(AND($AV21=1,$AW21="",$AG21=""),"未入力","入力済"))</f>
        <v>入力済</v>
      </c>
      <c r="AY21" s="546" t="str">
        <f>IFERROR(VLOOKUP(K21,【参考】数式用!$AR$3:$AS$49, 2, FALSE), "")</f>
        <v/>
      </c>
      <c r="AZ21" s="544" t="str">
        <f>IF(AND(AN21="加算対象",OR(N21="処遇改善加算Ⅰイ",N21="処遇改善加算Ⅰロ")),"AI列に色付け","")</f>
        <v/>
      </c>
      <c r="BA21" s="547" t="str">
        <f>IF(AND(OR(N21="処遇改善加算Ⅰイ",N21="処遇改善加算Ⅰロ"),AI21=""),"未入力","入力済")</f>
        <v>入力済</v>
      </c>
      <c r="BB21" s="546" t="str">
        <f>IFERROR(VLOOKUP(K21,【参考】数式用!$AX$3:$AY$56, 2, FALSE), "")</f>
        <v/>
      </c>
      <c r="BC21" s="544" t="str">
        <v/>
      </c>
      <c r="BD21" s="547" t="str">
        <f>IF(AND(COUNTIF(AE21:AH21,"*令和８年度特例要件を*")&gt;0,AJ21=""),"未入力","入力済")</f>
        <v>入力済</v>
      </c>
      <c r="BE21" s="547" t="str">
        <v/>
      </c>
      <c r="BF21" s="547" t="str">
        <f>IF(AND(N21="処遇改善加算",AE21="○"),"AJ列色消し","")</f>
        <v/>
      </c>
      <c r="BG21" s="547" t="str">
        <f>IF(OR(TRIM(BC21)="",BE21="AJ列色消し",BF21="AJ列色消し"),"","入力必要")</f>
        <v/>
      </c>
      <c r="BH21" s="547" t="str">
        <f>IF(AND(BE21="",BG21="入力必要"),IF(AJ21="","未入力","入力済"),"")</f>
        <v/>
      </c>
      <c r="BI21" s="547" t="str">
        <f>G21</f>
        <v/>
      </c>
      <c r="BM21" s="633" t="e">
        <f>VLOOKUP(K21,【参考】数式用!$A$2:$O$57,15,FALSE)</f>
        <v>#N/A</v>
      </c>
    </row>
    <row ht="109.9" customHeight="1" r="22" spans="1:65" s="549" customForma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IF(Q22&gt;=1,(U22*12+W22)-(Q22*12+S22)+1,"")</f>
        <v/>
      </c>
      <c r="AA22" s="458" t="s">
        <v>275</v>
      </c>
      <c r="AB22" s="459" t="str">
        <f>IFERROR(ROUNDDOWN(ROUND(L22*O22,0)*M22,0)*Z22,"")</f>
        <v/>
      </c>
      <c r="AC22" s="460" t="str">
        <f>IFERROR(ROUNDDOWN(ROUNDDOWN(ROUND(L22*VLOOKUP(K22,【参考】数式用!$A$2:$M$57,MATCH("処遇改善加算Ⅳ",【参考】数式用!$G$3:$M$3,0)+6,0),0)*M22,0)*Z22*0.5,0), "")</f>
        <v/>
      </c>
      <c r="AD22" s="156"/>
      <c r="AE22" s="157"/>
      <c r="AF22" s="157"/>
      <c r="AG22" s="158"/>
      <c r="AH22" s="159"/>
      <c r="AI22" s="160"/>
      <c r="AJ22" s="161"/>
      <c r="AK22" s="541" t="str">
        <f>IF(AND(N22&lt;&gt;"",OR(U22&lt;&gt;9,W22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22="加算対象外",N22&lt;&gt;"",AE22="―",AJ22="―"),"このサービスについては、キャリアパス要件Ⅰ・Ⅱか令和８年度特例要件のどちらかの要件を満たしている必要があります",""))</f>
        <v/>
      </c>
      <c r="AL22" s="542" t="str">
        <f>IF(N22="","",IF(OR(AND(COUNTIF(AP22,"未入力")&gt;0,AD22=""),AND(COUNTBLANK(AP22)&gt;0,AE22=""),AND(COUNTIF(AN22:BD22,"AF列に色付け")&gt;0,AF22=""),AND(COUNTIF(AN22:BD22,"AG列に色付け")&gt;0,OR(AG22="",AG22=0)),AND(COUNTIF(AN22:BD22,"AH列に色付け")&gt;0,AH22=""),AND(COUNTIF(AN22:BD22,"AI列に色付け")&gt;0,AI22=""),AND(COUNTIF(AN22:BD22,"AJ列に色付け")&gt;0,AJ22="",NOT(OR(BE22="AJ列色消し",BF22="AJ列色消し")))),"！記入が必要な欄（オレンジ色のセル）に空欄があります。空欄を埋めてください。",""))</f>
        <v/>
      </c>
      <c r="AM22" s="543"/>
      <c r="AN22" s="544" t="str">
        <f>IFERROR(VLOOKUP(K22,【参考】数式用!$A$2:$N$57,14,FALSE),"")</f>
        <v/>
      </c>
      <c r="AO22" s="544" t="str">
        <f>IF(AND(K22&lt;&gt;""),"N列に色付け","")</f>
        <v/>
      </c>
      <c r="AP22" s="545" t="str">
        <f>IF(AND(AC22&lt;&gt;0,AC22&lt;&gt;"",AN22="加算対象"),IF(AD22="○","入力済","未入力"),"")</f>
        <v/>
      </c>
      <c r="AQ22" s="545" t="str">
        <f>"キャリアパス要件Ⅰ・Ⅱ_"&amp;AN22</f>
        <v>キャリアパス要件Ⅰ・Ⅱ_</v>
      </c>
      <c r="AR22" s="546" t="str">
        <f>IF(AND(N22&lt;&gt;"",AE22=""),"未入力","入力済")</f>
        <v>入力済</v>
      </c>
      <c r="AS22" s="544" t="str">
        <f>IF(AND(N22&lt;&gt;"",N22&lt;&gt;"処遇改善加算Ⅳ",AN22="加算対象"),"AF列に色付け","")</f>
        <v/>
      </c>
      <c r="AT22" s="546" t="str">
        <f>IF(AND(N22&lt;&gt;"",N22&lt;&gt;"処遇改善加算Ⅳ",N22&lt;&gt;"処遇改善加算",AF22=""),"未入力","入力済")</f>
        <v>入力済</v>
      </c>
      <c r="AU22" s="546" t="str">
        <v/>
      </c>
      <c r="AV22" s="546" t="str">
        <f>IF(AND(AN22="加算対象",N22&lt;&gt;"処遇改善加算Ⅲ",N22&lt;&gt;"処遇改善加算Ⅳ",N22&lt;&gt;"",AU22&lt;&gt;"対象外"),1,"")</f>
        <v/>
      </c>
      <c r="AW22" s="544" t="str">
        <f>IF(AND(AV22=1,OR(AG22=0,AG22=""),AN22="加算対象"),"AH列に色付け","")</f>
        <v/>
      </c>
      <c r="AX22" s="544" t="str">
        <f>IF(AND($AV22=1,$AW22="AH列に色付け",OR($AG22="",$AH22="")),"未入力",IF(AND($AV22=1,$AW22="",$AG22=""),"未入力","入力済"))</f>
        <v>入力済</v>
      </c>
      <c r="AY22" s="546" t="str">
        <f>IFERROR(VLOOKUP(K22,【参考】数式用!$AR$3:$AS$49, 2, FALSE), "")</f>
        <v/>
      </c>
      <c r="AZ22" s="544" t="str">
        <f>IF(AND(AN22="加算対象",OR(N22="処遇改善加算Ⅰイ",N22="処遇改善加算Ⅰロ")),"AI列に色付け","")</f>
        <v/>
      </c>
      <c r="BA22" s="547" t="str">
        <f>IF(AND(OR(N22="処遇改善加算Ⅰイ",N22="処遇改善加算Ⅰロ"),AI22=""),"未入力","入力済")</f>
        <v>入力済</v>
      </c>
      <c r="BB22" s="546" t="str">
        <f>IFERROR(VLOOKUP(K22,【参考】数式用!$AX$3:$AY$56, 2, FALSE), "")</f>
        <v/>
      </c>
      <c r="BC22" s="544" t="str">
        <v/>
      </c>
      <c r="BD22" s="547" t="str">
        <f>IF(AND(COUNTIF(AE22:AH22,"*令和８年度特例要件を*")&gt;0,AJ22=""),"未入力","入力済")</f>
        <v>入力済</v>
      </c>
      <c r="BE22" s="547" t="str">
        <v/>
      </c>
      <c r="BF22" s="547" t="str">
        <f>IF(AND(N22="処遇改善加算",AE22="○"),"AJ列色消し","")</f>
        <v/>
      </c>
      <c r="BG22" s="547" t="str">
        <f>IF(OR(TRIM(BC22)="",BE22="AJ列色消し",BF22="AJ列色消し"),"","入力必要")</f>
        <v/>
      </c>
      <c r="BH22" s="547" t="str">
        <f>IF(AND(BE22="",BG22="入力必要"),IF(AJ22="","未入力","入力済"),"")</f>
        <v/>
      </c>
      <c r="BI22" s="547" t="str">
        <f>G22</f>
        <v/>
      </c>
      <c r="BM22" s="633" t="e">
        <f>VLOOKUP(K22,【参考】数式用!$A$2:$O$57,15,FALSE)</f>
        <v>#N/A</v>
      </c>
    </row>
    <row ht="109.9" customHeight="1" r="23" spans="1:65" s="549" customForma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IF(Q23&gt;=1,(U23*12+W23)-(Q23*12+S23)+1,"")</f>
        <v/>
      </c>
      <c r="AA23" s="458" t="s">
        <v>275</v>
      </c>
      <c r="AB23" s="459" t="str">
        <f>IFERROR(ROUNDDOWN(ROUND(L23*O23,0)*M23,0)*Z23,"")</f>
        <v/>
      </c>
      <c r="AC23" s="460" t="str">
        <f>IFERROR(ROUNDDOWN(ROUNDDOWN(ROUND(L23*VLOOKUP(K23,【参考】数式用!$A$2:$M$57,MATCH("処遇改善加算Ⅳ",【参考】数式用!$G$3:$M$3,0)+6,0),0)*M23,0)*Z23*0.5,0), "")</f>
        <v/>
      </c>
      <c r="AD23" s="156"/>
      <c r="AE23" s="157"/>
      <c r="AF23" s="157"/>
      <c r="AG23" s="158"/>
      <c r="AH23" s="159"/>
      <c r="AI23" s="160"/>
      <c r="AJ23" s="161"/>
      <c r="AK23" s="541" t="str">
        <f>IF(AND(N23&lt;&gt;"",OR(U23&lt;&gt;9,W23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23="加算対象外",N23&lt;&gt;"",AE23="―",AJ23="―"),"このサービスについては、キャリアパス要件Ⅰ・Ⅱか令和８年度特例要件のどちらかの要件を満たしている必要があります",""))</f>
        <v/>
      </c>
      <c r="AL23" s="542" t="str">
        <f>IF(N23="","",IF(OR(AND(COUNTIF(AP23,"未入力")&gt;0,AD23=""),AND(COUNTBLANK(AP23)&gt;0,AE23=""),AND(COUNTIF(AN23:BD23,"AF列に色付け")&gt;0,AF23=""),AND(COUNTIF(AN23:BD23,"AG列に色付け")&gt;0,OR(AG23="",AG23=0)),AND(COUNTIF(AN23:BD23,"AH列に色付け")&gt;0,AH23=""),AND(COUNTIF(AN23:BD23,"AI列に色付け")&gt;0,AI23=""),AND(COUNTIF(AN23:BD23,"AJ列に色付け")&gt;0,AJ23="",NOT(OR(BE23="AJ列色消し",BF23="AJ列色消し")))),"！記入が必要な欄（オレンジ色のセル）に空欄があります。空欄を埋めてください。",""))</f>
        <v/>
      </c>
      <c r="AM23" s="543"/>
      <c r="AN23" s="544" t="str">
        <f>IFERROR(VLOOKUP(K23,【参考】数式用!$A$2:$N$57,14,FALSE),"")</f>
        <v/>
      </c>
      <c r="AO23" s="544" t="str">
        <f>IF(AND(K23&lt;&gt;""),"N列に色付け","")</f>
        <v/>
      </c>
      <c r="AP23" s="545" t="str">
        <f>IF(AND(AC23&lt;&gt;0,AC23&lt;&gt;"",AN23="加算対象"),IF(AD23="○","入力済","未入力"),"")</f>
        <v/>
      </c>
      <c r="AQ23" s="545" t="str">
        <f>"キャリアパス要件Ⅰ・Ⅱ_"&amp;AN23</f>
        <v>キャリアパス要件Ⅰ・Ⅱ_</v>
      </c>
      <c r="AR23" s="546" t="str">
        <f>IF(AND(N23&lt;&gt;"",AE23=""),"未入力","入力済")</f>
        <v>入力済</v>
      </c>
      <c r="AS23" s="544" t="str">
        <f>IF(AND(N23&lt;&gt;"",N23&lt;&gt;"処遇改善加算Ⅳ",AN23="加算対象"),"AF列に色付け","")</f>
        <v/>
      </c>
      <c r="AT23" s="546" t="str">
        <f>IF(AND(N23&lt;&gt;"",N23&lt;&gt;"処遇改善加算Ⅳ",N23&lt;&gt;"処遇改善加算",AF23=""),"未入力","入力済")</f>
        <v>入力済</v>
      </c>
      <c r="AU23" s="546" t="str">
        <v/>
      </c>
      <c r="AV23" s="546" t="str">
        <f>IF(AND(AN23="加算対象",N23&lt;&gt;"処遇改善加算Ⅲ",N23&lt;&gt;"処遇改善加算Ⅳ",N23&lt;&gt;"",AU23&lt;&gt;"対象外"),1,"")</f>
        <v/>
      </c>
      <c r="AW23" s="544" t="str">
        <f>IF(AND(AV23=1,OR(AG23=0,AG23=""),AN23="加算対象"),"AH列に色付け","")</f>
        <v/>
      </c>
      <c r="AX23" s="544" t="str">
        <f>IF(AND($AV23=1,$AW23="AH列に色付け",OR($AG23="",$AH23="")),"未入力",IF(AND($AV23=1,$AW23="",$AG23=""),"未入力","入力済"))</f>
        <v>入力済</v>
      </c>
      <c r="AY23" s="546" t="str">
        <f>IFERROR(VLOOKUP(K23,【参考】数式用!$AR$3:$AS$49, 2, FALSE), "")</f>
        <v/>
      </c>
      <c r="AZ23" s="544" t="str">
        <f>IF(AND(AN23="加算対象",OR(N23="処遇改善加算Ⅰイ",N23="処遇改善加算Ⅰロ")),"AI列に色付け","")</f>
        <v/>
      </c>
      <c r="BA23" s="547" t="str">
        <f>IF(AND(OR(N23="処遇改善加算Ⅰイ",N23="処遇改善加算Ⅰロ"),AI23=""),"未入力","入力済")</f>
        <v>入力済</v>
      </c>
      <c r="BB23" s="546" t="str">
        <f>IFERROR(VLOOKUP(K23,【参考】数式用!$AX$3:$AY$56, 2, FALSE), "")</f>
        <v/>
      </c>
      <c r="BC23" s="544" t="str">
        <v/>
      </c>
      <c r="BD23" s="547" t="str">
        <f>IF(AND(COUNTIF(AE23:AH23,"*令和８年度特例要件を*")&gt;0,AJ23=""),"未入力","入力済")</f>
        <v>入力済</v>
      </c>
      <c r="BE23" s="547" t="str">
        <v/>
      </c>
      <c r="BF23" s="547" t="str">
        <f>IF(AND(N23="処遇改善加算",AE23="○"),"AJ列色消し","")</f>
        <v/>
      </c>
      <c r="BG23" s="547" t="str">
        <f>IF(OR(TRIM(BC23)="",BE23="AJ列色消し",BF23="AJ列色消し"),"","入力必要")</f>
        <v/>
      </c>
      <c r="BH23" s="547" t="str">
        <f>IF(AND(BE23="",BG23="入力必要"),IF(AJ23="","未入力","入力済"),"")</f>
        <v/>
      </c>
      <c r="BI23" s="547" t="str">
        <f>G23</f>
        <v/>
      </c>
      <c r="BM23" s="633" t="e">
        <f>VLOOKUP(K23,【参考】数式用!$A$2:$O$57,15,FALSE)</f>
        <v>#N/A</v>
      </c>
    </row>
    <row ht="109.9" customHeight="1" r="24" spans="1:65" s="549" customForma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IF(Q24&gt;=1,(U24*12+W24)-(Q24*12+S24)+1,"")</f>
        <v/>
      </c>
      <c r="AA24" s="458" t="s">
        <v>275</v>
      </c>
      <c r="AB24" s="459" t="str">
        <f>IFERROR(ROUNDDOWN(ROUND(L24*O24,0)*M24,0)*Z24,"")</f>
        <v/>
      </c>
      <c r="AC24" s="460" t="str">
        <f>IFERROR(ROUNDDOWN(ROUNDDOWN(ROUND(L24*VLOOKUP(K24,【参考】数式用!$A$2:$M$57,MATCH("処遇改善加算Ⅳ",【参考】数式用!$G$3:$M$3,0)+6,0),0)*M24,0)*Z24*0.5,0), "")</f>
        <v/>
      </c>
      <c r="AD24" s="156"/>
      <c r="AE24" s="157"/>
      <c r="AF24" s="157"/>
      <c r="AG24" s="158"/>
      <c r="AH24" s="159"/>
      <c r="AI24" s="160"/>
      <c r="AJ24" s="161"/>
      <c r="AK24" s="541" t="str">
        <f>IF(AND(N24&lt;&gt;"",OR(U24&lt;&gt;9,W24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24="加算対象外",N24&lt;&gt;"",AE24="―",AJ24="―"),"このサービスについては、キャリアパス要件Ⅰ・Ⅱか令和８年度特例要件のどちらかの要件を満たしている必要があります",""))</f>
        <v/>
      </c>
      <c r="AL24" s="542" t="str">
        <f>IF(N24="","",IF(OR(AND(COUNTIF(AP24,"未入力")&gt;0,AD24=""),AND(COUNTBLANK(AP24)&gt;0,AE24=""),AND(COUNTIF(AN24:BD24,"AF列に色付け")&gt;0,AF24=""),AND(COUNTIF(AN24:BD24,"AG列に色付け")&gt;0,OR(AG24="",AG24=0)),AND(COUNTIF(AN24:BD24,"AH列に色付け")&gt;0,AH24=""),AND(COUNTIF(AN24:BD24,"AI列に色付け")&gt;0,AI24=""),AND(COUNTIF(AN24:BD24,"AJ列に色付け")&gt;0,AJ24="",NOT(OR(BE24="AJ列色消し",BF24="AJ列色消し")))),"！記入が必要な欄（オレンジ色のセル）に空欄があります。空欄を埋めてください。",""))</f>
        <v/>
      </c>
      <c r="AM24" s="543"/>
      <c r="AN24" s="544" t="str">
        <f>IFERROR(VLOOKUP(K24,【参考】数式用!$A$2:$N$57,14,FALSE),"")</f>
        <v/>
      </c>
      <c r="AO24" s="544" t="str">
        <f>IF(AND(K24&lt;&gt;""),"N列に色付け","")</f>
        <v/>
      </c>
      <c r="AP24" s="545" t="str">
        <f>IF(AND(AC24&lt;&gt;0,AC24&lt;&gt;"",AN24="加算対象"),IF(AD24="○","入力済","未入力"),"")</f>
        <v/>
      </c>
      <c r="AQ24" s="545" t="str">
        <f>"キャリアパス要件Ⅰ・Ⅱ_"&amp;AN24</f>
        <v>キャリアパス要件Ⅰ・Ⅱ_</v>
      </c>
      <c r="AR24" s="546" t="str">
        <f>IF(AND(N24&lt;&gt;"",AE24=""),"未入力","入力済")</f>
        <v>入力済</v>
      </c>
      <c r="AS24" s="544" t="str">
        <f>IF(AND(N24&lt;&gt;"",N24&lt;&gt;"処遇改善加算Ⅳ",AN24="加算対象"),"AF列に色付け","")</f>
        <v/>
      </c>
      <c r="AT24" s="546" t="str">
        <f>IF(AND(N24&lt;&gt;"",N24&lt;&gt;"処遇改善加算Ⅳ",N24&lt;&gt;"処遇改善加算",AF24=""),"未入力","入力済")</f>
        <v>入力済</v>
      </c>
      <c r="AU24" s="546" t="str">
        <v/>
      </c>
      <c r="AV24" s="546" t="str">
        <f>IF(AND(AN24="加算対象",N24&lt;&gt;"処遇改善加算Ⅲ",N24&lt;&gt;"処遇改善加算Ⅳ",N24&lt;&gt;"",AU24&lt;&gt;"対象外"),1,"")</f>
        <v/>
      </c>
      <c r="AW24" s="544" t="str">
        <f>IF(AND(AV24=1,OR(AG24=0,AG24=""),AN24="加算対象"),"AH列に色付け","")</f>
        <v/>
      </c>
      <c r="AX24" s="544" t="str">
        <f>IF(AND($AV24=1,$AW24="AH列に色付け",OR($AG24="",$AH24="")),"未入力",IF(AND($AV24=1,$AW24="",$AG24=""),"未入力","入力済"))</f>
        <v>入力済</v>
      </c>
      <c r="AY24" s="546" t="str">
        <f>IFERROR(VLOOKUP(K24,【参考】数式用!$AR$3:$AS$49, 2, FALSE), "")</f>
        <v/>
      </c>
      <c r="AZ24" s="544" t="str">
        <f>IF(AND(AN24="加算対象",OR(N24="処遇改善加算Ⅰイ",N24="処遇改善加算Ⅰロ")),"AI列に色付け","")</f>
        <v/>
      </c>
      <c r="BA24" s="547" t="str">
        <f>IF(AND(OR(N24="処遇改善加算Ⅰイ",N24="処遇改善加算Ⅰロ"),AI24=""),"未入力","入力済")</f>
        <v>入力済</v>
      </c>
      <c r="BB24" s="546" t="str">
        <f>IFERROR(VLOOKUP(K24,【参考】数式用!$AX$3:$AY$56, 2, FALSE), "")</f>
        <v/>
      </c>
      <c r="BC24" s="544" t="str">
        <v/>
      </c>
      <c r="BD24" s="547" t="str">
        <f>IF(AND(COUNTIF(AE24:AH24,"*令和８年度特例要件を*")&gt;0,AJ24=""),"未入力","入力済")</f>
        <v>入力済</v>
      </c>
      <c r="BE24" s="547" t="str">
        <v/>
      </c>
      <c r="BF24" s="547" t="str">
        <f>IF(AND(N24="処遇改善加算",AE24="○"),"AJ列色消し","")</f>
        <v/>
      </c>
      <c r="BG24" s="547" t="str">
        <f>IF(OR(TRIM(BC24)="",BE24="AJ列色消し",BF24="AJ列色消し"),"","入力必要")</f>
        <v/>
      </c>
      <c r="BH24" s="547" t="str">
        <f>IF(AND(BE24="",BG24="入力必要"),IF(AJ24="","未入力","入力済"),"")</f>
        <v/>
      </c>
      <c r="BI24" s="547" t="str">
        <f>G24</f>
        <v/>
      </c>
      <c r="BM24" s="633" t="e">
        <f>VLOOKUP(K24,【参考】数式用!$A$2:$O$57,15,FALSE)</f>
        <v>#N/A</v>
      </c>
    </row>
    <row ht="109.9" customHeight="1" r="25" spans="1:65" s="549" customForma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IF(Q25&gt;=1,(U25*12+W25)-(Q25*12+S25)+1,"")</f>
        <v/>
      </c>
      <c r="AA25" s="458" t="s">
        <v>275</v>
      </c>
      <c r="AB25" s="459" t="str">
        <f>IFERROR(ROUNDDOWN(ROUND(L25*O25,0)*M25,0)*Z25,"")</f>
        <v/>
      </c>
      <c r="AC25" s="460" t="str">
        <f>IFERROR(ROUNDDOWN(ROUNDDOWN(ROUND(L25*VLOOKUP(K25,【参考】数式用!$A$2:$M$57,MATCH("処遇改善加算Ⅳ",【参考】数式用!$G$3:$M$3,0)+6,0),0)*M25,0)*Z25*0.5,0), "")</f>
        <v/>
      </c>
      <c r="AD25" s="156"/>
      <c r="AE25" s="157"/>
      <c r="AF25" s="157"/>
      <c r="AG25" s="158"/>
      <c r="AH25" s="159"/>
      <c r="AI25" s="160"/>
      <c r="AJ25" s="161"/>
      <c r="AK25" s="541" t="str">
        <f>IF(AND(N25&lt;&gt;"",OR(U25&lt;&gt;9,W25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25="加算対象外",N25&lt;&gt;"",AE25="―",AJ25="―"),"このサービスについては、キャリアパス要件Ⅰ・Ⅱか令和８年度特例要件のどちらかの要件を満たしている必要があります",""))</f>
        <v/>
      </c>
      <c r="AL25" s="542" t="str">
        <f>IF(N25="","",IF(OR(AND(COUNTIF(AP25,"未入力")&gt;0,AD25=""),AND(COUNTBLANK(AP25)&gt;0,AE25=""),AND(COUNTIF(AN25:BD25,"AF列に色付け")&gt;0,AF25=""),AND(COUNTIF(AN25:BD25,"AG列に色付け")&gt;0,OR(AG25="",AG25=0)),AND(COUNTIF(AN25:BD25,"AH列に色付け")&gt;0,AH25=""),AND(COUNTIF(AN25:BD25,"AI列に色付け")&gt;0,AI25=""),AND(COUNTIF(AN25:BD25,"AJ列に色付け")&gt;0,AJ25="",NOT(OR(BE25="AJ列色消し",BF25="AJ列色消し")))),"！記入が必要な欄（オレンジ色のセル）に空欄があります。空欄を埋めてください。",""))</f>
        <v/>
      </c>
      <c r="AM25" s="543"/>
      <c r="AN25" s="544" t="str">
        <f>IFERROR(VLOOKUP(K25,【参考】数式用!$A$2:$N$57,14,FALSE),"")</f>
        <v/>
      </c>
      <c r="AO25" s="544" t="str">
        <f>IF(AND(K25&lt;&gt;""),"N列に色付け","")</f>
        <v/>
      </c>
      <c r="AP25" s="545" t="str">
        <f>IF(AND(AC25&lt;&gt;0,AC25&lt;&gt;"",AN25="加算対象"),IF(AD25="○","入力済","未入力"),"")</f>
        <v/>
      </c>
      <c r="AQ25" s="545" t="str">
        <f>"キャリアパス要件Ⅰ・Ⅱ_"&amp;AN25</f>
        <v>キャリアパス要件Ⅰ・Ⅱ_</v>
      </c>
      <c r="AR25" s="546" t="str">
        <f>IF(AND(N25&lt;&gt;"",AE25=""),"未入力","入力済")</f>
        <v>入力済</v>
      </c>
      <c r="AS25" s="544" t="str">
        <f>IF(AND(N25&lt;&gt;"",N25&lt;&gt;"処遇改善加算Ⅳ",AN25="加算対象"),"AF列に色付け","")</f>
        <v/>
      </c>
      <c r="AT25" s="546" t="str">
        <f>IF(AND(N25&lt;&gt;"",N25&lt;&gt;"処遇改善加算Ⅳ",N25&lt;&gt;"処遇改善加算",AF25=""),"未入力","入力済")</f>
        <v>入力済</v>
      </c>
      <c r="AU25" s="546" t="str">
        <v/>
      </c>
      <c r="AV25" s="546" t="str">
        <f>IF(AND(AN25="加算対象",N25&lt;&gt;"処遇改善加算Ⅲ",N25&lt;&gt;"処遇改善加算Ⅳ",N25&lt;&gt;"",AU25&lt;&gt;"対象外"),1,"")</f>
        <v/>
      </c>
      <c r="AW25" s="544" t="str">
        <f>IF(AND(AV25=1,OR(AG25=0,AG25=""),AN25="加算対象"),"AH列に色付け","")</f>
        <v/>
      </c>
      <c r="AX25" s="544" t="str">
        <f>IF(AND($AV25=1,$AW25="AH列に色付け",OR($AG25="",$AH25="")),"未入力",IF(AND($AV25=1,$AW25="",$AG25=""),"未入力","入力済"))</f>
        <v>入力済</v>
      </c>
      <c r="AY25" s="546" t="str">
        <f>IFERROR(VLOOKUP(K25,【参考】数式用!$AR$3:$AS$49, 2, FALSE), "")</f>
        <v/>
      </c>
      <c r="AZ25" s="544" t="str">
        <f>IF(AND(AN25="加算対象",OR(N25="処遇改善加算Ⅰイ",N25="処遇改善加算Ⅰロ")),"AI列に色付け","")</f>
        <v/>
      </c>
      <c r="BA25" s="547" t="str">
        <f>IF(AND(OR(N25="処遇改善加算Ⅰイ",N25="処遇改善加算Ⅰロ"),AI25=""),"未入力","入力済")</f>
        <v>入力済</v>
      </c>
      <c r="BB25" s="546" t="str">
        <f>IFERROR(VLOOKUP(K25,【参考】数式用!$AX$3:$AY$56, 2, FALSE), "")</f>
        <v/>
      </c>
      <c r="BC25" s="544" t="str">
        <v/>
      </c>
      <c r="BD25" s="547" t="str">
        <f>IF(AND(COUNTIF(AE25:AH25,"*令和８年度特例要件を*")&gt;0,AJ25=""),"未入力","入力済")</f>
        <v>入力済</v>
      </c>
      <c r="BE25" s="547" t="str">
        <v/>
      </c>
      <c r="BF25" s="547" t="str">
        <f>IF(AND(N25="処遇改善加算",AE25="○"),"AJ列色消し","")</f>
        <v/>
      </c>
      <c r="BG25" s="547" t="str">
        <f>IF(OR(TRIM(BC25)="",BE25="AJ列色消し",BF25="AJ列色消し"),"","入力必要")</f>
        <v/>
      </c>
      <c r="BH25" s="547" t="str">
        <f>IF(AND(BE25="",BG25="入力必要"),IF(AJ25="","未入力","入力済"),"")</f>
        <v/>
      </c>
      <c r="BI25" s="547" t="str">
        <f>G25</f>
        <v/>
      </c>
      <c r="BM25" s="633" t="e">
        <f>VLOOKUP(K25,【参考】数式用!$A$2:$O$57,15,FALSE)</f>
        <v>#N/A</v>
      </c>
    </row>
    <row ht="109.9" customHeight="1" r="26" spans="1:65" s="549" customForma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IF(Q26&gt;=1,(U26*12+W26)-(Q26*12+S26)+1,"")</f>
        <v/>
      </c>
      <c r="AA26" s="458" t="s">
        <v>275</v>
      </c>
      <c r="AB26" s="459" t="str">
        <f>IFERROR(ROUNDDOWN(ROUND(L26*O26,0)*M26,0)*Z26,"")</f>
        <v/>
      </c>
      <c r="AC26" s="460" t="str">
        <f>IFERROR(ROUNDDOWN(ROUNDDOWN(ROUND(L26*VLOOKUP(K26,【参考】数式用!$A$2:$M$57,MATCH("処遇改善加算Ⅳ",【参考】数式用!$G$3:$M$3,0)+6,0),0)*M26,0)*Z26*0.5,0), "")</f>
        <v/>
      </c>
      <c r="AD26" s="156"/>
      <c r="AE26" s="157"/>
      <c r="AF26" s="157"/>
      <c r="AG26" s="158"/>
      <c r="AH26" s="159"/>
      <c r="AI26" s="160"/>
      <c r="AJ26" s="161"/>
      <c r="AK26" s="541" t="str">
        <f>IF(AND(N26&lt;&gt;"",OR(U26&lt;&gt;9,W26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26="加算対象外",N26&lt;&gt;"",AE26="―",AJ26="―"),"このサービスについては、キャリアパス要件Ⅰ・Ⅱか令和８年度特例要件のどちらかの要件を満たしている必要があります",""))</f>
        <v/>
      </c>
      <c r="AL26" s="542" t="str">
        <f>IF(N26="","",IF(OR(AND(COUNTIF(AP26,"未入力")&gt;0,AD26=""),AND(COUNTBLANK(AP26)&gt;0,AE26=""),AND(COUNTIF(AN26:BD26,"AF列に色付け")&gt;0,AF26=""),AND(COUNTIF(AN26:BD26,"AG列に色付け")&gt;0,OR(AG26="",AG26=0)),AND(COUNTIF(AN26:BD26,"AH列に色付け")&gt;0,AH26=""),AND(COUNTIF(AN26:BD26,"AI列に色付け")&gt;0,AI26=""),AND(COUNTIF(AN26:BD26,"AJ列に色付け")&gt;0,AJ26="",NOT(OR(BE26="AJ列色消し",BF26="AJ列色消し")))),"！記入が必要な欄（オレンジ色のセル）に空欄があります。空欄を埋めてください。",""))</f>
        <v/>
      </c>
      <c r="AM26" s="543"/>
      <c r="AN26" s="544" t="str">
        <f>IFERROR(VLOOKUP(K26,【参考】数式用!$A$2:$N$57,14,FALSE),"")</f>
        <v/>
      </c>
      <c r="AO26" s="544" t="str">
        <f>IF(AND(K26&lt;&gt;""),"N列に色付け","")</f>
        <v/>
      </c>
      <c r="AP26" s="545" t="str">
        <f>IF(AND(AC26&lt;&gt;0,AC26&lt;&gt;"",AN26="加算対象"),IF(AD26="○","入力済","未入力"),"")</f>
        <v/>
      </c>
      <c r="AQ26" s="545" t="str">
        <f>"キャリアパス要件Ⅰ・Ⅱ_"&amp;AN26</f>
        <v>キャリアパス要件Ⅰ・Ⅱ_</v>
      </c>
      <c r="AR26" s="546" t="str">
        <f>IF(AND(N26&lt;&gt;"",AE26=""),"未入力","入力済")</f>
        <v>入力済</v>
      </c>
      <c r="AS26" s="544" t="str">
        <f>IF(AND(N26&lt;&gt;"",N26&lt;&gt;"処遇改善加算Ⅳ",AN26="加算対象"),"AF列に色付け","")</f>
        <v/>
      </c>
      <c r="AT26" s="546" t="str">
        <f>IF(AND(N26&lt;&gt;"",N26&lt;&gt;"処遇改善加算Ⅳ",N26&lt;&gt;"処遇改善加算",AF26=""),"未入力","入力済")</f>
        <v>入力済</v>
      </c>
      <c r="AU26" s="546" t="str">
        <v/>
      </c>
      <c r="AV26" s="546" t="str">
        <f>IF(AND(AN26="加算対象",N26&lt;&gt;"処遇改善加算Ⅲ",N26&lt;&gt;"処遇改善加算Ⅳ",N26&lt;&gt;"",AU26&lt;&gt;"対象外"),1,"")</f>
        <v/>
      </c>
      <c r="AW26" s="544" t="str">
        <f>IF(AND(AV26=1,OR(AG26=0,AG26=""),AN26="加算対象"),"AH列に色付け","")</f>
        <v/>
      </c>
      <c r="AX26" s="544" t="str">
        <f>IF(AND($AV26=1,$AW26="AH列に色付け",OR($AG26="",$AH26="")),"未入力",IF(AND($AV26=1,$AW26="",$AG26=""),"未入力","入力済"))</f>
        <v>入力済</v>
      </c>
      <c r="AY26" s="546" t="str">
        <f>IFERROR(VLOOKUP(K26,【参考】数式用!$AR$3:$AS$49, 2, FALSE), "")</f>
        <v/>
      </c>
      <c r="AZ26" s="544" t="str">
        <f>IF(AND(AN26="加算対象",OR(N26="処遇改善加算Ⅰイ",N26="処遇改善加算Ⅰロ")),"AI列に色付け","")</f>
        <v/>
      </c>
      <c r="BA26" s="547" t="str">
        <f>IF(AND(OR(N26="処遇改善加算Ⅰイ",N26="処遇改善加算Ⅰロ"),AI26=""),"未入力","入力済")</f>
        <v>入力済</v>
      </c>
      <c r="BB26" s="546" t="str">
        <f>IFERROR(VLOOKUP(K26,【参考】数式用!$AX$3:$AY$56, 2, FALSE), "")</f>
        <v/>
      </c>
      <c r="BC26" s="544" t="str">
        <v/>
      </c>
      <c r="BD26" s="547" t="str">
        <f>IF(AND(COUNTIF(AE26:AH26,"*令和８年度特例要件を*")&gt;0,AJ26=""),"未入力","入力済")</f>
        <v>入力済</v>
      </c>
      <c r="BE26" s="547" t="str">
        <v/>
      </c>
      <c r="BF26" s="547" t="str">
        <f>IF(AND(N26="処遇改善加算",AE26="○"),"AJ列色消し","")</f>
        <v/>
      </c>
      <c r="BG26" s="547" t="str">
        <f>IF(OR(TRIM(BC26)="",BE26="AJ列色消し",BF26="AJ列色消し"),"","入力必要")</f>
        <v/>
      </c>
      <c r="BH26" s="547" t="str">
        <f>IF(AND(BE26="",BG26="入力必要"),IF(AJ26="","未入力","入力済"),"")</f>
        <v/>
      </c>
      <c r="BI26" s="547" t="str">
        <f>G26</f>
        <v/>
      </c>
      <c r="BM26" s="633" t="e">
        <f>VLOOKUP(K26,【参考】数式用!$A$2:$O$57,15,FALSE)</f>
        <v>#N/A</v>
      </c>
    </row>
    <row ht="109.9" customHeight="1" r="27" spans="1:65" s="549" customForma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IF(Q27&gt;=1,(U27*12+W27)-(Q27*12+S27)+1,"")</f>
        <v/>
      </c>
      <c r="AA27" s="458" t="s">
        <v>275</v>
      </c>
      <c r="AB27" s="459" t="str">
        <f>IFERROR(ROUNDDOWN(ROUND(L27*O27,0)*M27,0)*Z27,"")</f>
        <v/>
      </c>
      <c r="AC27" s="460" t="str">
        <f>IFERROR(ROUNDDOWN(ROUNDDOWN(ROUND(L27*VLOOKUP(K27,【参考】数式用!$A$2:$M$57,MATCH("処遇改善加算Ⅳ",【参考】数式用!$G$3:$M$3,0)+6,0),0)*M27,0)*Z27*0.5,0), "")</f>
        <v/>
      </c>
      <c r="AD27" s="156"/>
      <c r="AE27" s="157"/>
      <c r="AF27" s="157"/>
      <c r="AG27" s="158"/>
      <c r="AH27" s="159"/>
      <c r="AI27" s="160"/>
      <c r="AJ27" s="161"/>
      <c r="AK27" s="541" t="str">
        <f>IF(AND(N27&lt;&gt;"",OR(U27&lt;&gt;9,W27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27="加算対象外",N27&lt;&gt;"",AE27="―",AJ27="―"),"このサービスについては、キャリアパス要件Ⅰ・Ⅱか令和８年度特例要件のどちらかの要件を満たしている必要があります",""))</f>
        <v/>
      </c>
      <c r="AL27" s="542" t="str">
        <f>IF(N27="","",IF(OR(AND(COUNTIF(AP27,"未入力")&gt;0,AD27=""),AND(COUNTBLANK(AP27)&gt;0,AE27=""),AND(COUNTIF(AN27:BD27,"AF列に色付け")&gt;0,AF27=""),AND(COUNTIF(AN27:BD27,"AG列に色付け")&gt;0,OR(AG27="",AG27=0)),AND(COUNTIF(AN27:BD27,"AH列に色付け")&gt;0,AH27=""),AND(COUNTIF(AN27:BD27,"AI列に色付け")&gt;0,AI27=""),AND(COUNTIF(AN27:BD27,"AJ列に色付け")&gt;0,AJ27="",NOT(OR(BE27="AJ列色消し",BF27="AJ列色消し")))),"！記入が必要な欄（オレンジ色のセル）に空欄があります。空欄を埋めてください。",""))</f>
        <v/>
      </c>
      <c r="AM27" s="543"/>
      <c r="AN27" s="544" t="str">
        <f>IFERROR(VLOOKUP(K27,【参考】数式用!$A$2:$N$57,14,FALSE),"")</f>
        <v/>
      </c>
      <c r="AO27" s="544" t="str">
        <f>IF(AND(K27&lt;&gt;""),"N列に色付け","")</f>
        <v/>
      </c>
      <c r="AP27" s="545" t="str">
        <f>IF(AND(AC27&lt;&gt;0,AC27&lt;&gt;"",AN27="加算対象"),IF(AD27="○","入力済","未入力"),"")</f>
        <v/>
      </c>
      <c r="AQ27" s="545" t="str">
        <f>"キャリアパス要件Ⅰ・Ⅱ_"&amp;AN27</f>
        <v>キャリアパス要件Ⅰ・Ⅱ_</v>
      </c>
      <c r="AR27" s="546" t="str">
        <f>IF(AND(N27&lt;&gt;"",AE27=""),"未入力","入力済")</f>
        <v>入力済</v>
      </c>
      <c r="AS27" s="544" t="str">
        <f>IF(AND(N27&lt;&gt;"",N27&lt;&gt;"処遇改善加算Ⅳ",AN27="加算対象"),"AF列に色付け","")</f>
        <v/>
      </c>
      <c r="AT27" s="546" t="str">
        <f>IF(AND(N27&lt;&gt;"",N27&lt;&gt;"処遇改善加算Ⅳ",N27&lt;&gt;"処遇改善加算",AF27=""),"未入力","入力済")</f>
        <v>入力済</v>
      </c>
      <c r="AU27" s="546" t="str">
        <v/>
      </c>
      <c r="AV27" s="546" t="str">
        <f>IF(AND(AN27="加算対象",N27&lt;&gt;"処遇改善加算Ⅲ",N27&lt;&gt;"処遇改善加算Ⅳ",N27&lt;&gt;"",AU27&lt;&gt;"対象外"),1,"")</f>
        <v/>
      </c>
      <c r="AW27" s="544" t="str">
        <f>IF(AND(AV27=1,OR(AG27=0,AG27=""),AN27="加算対象"),"AH列に色付け","")</f>
        <v/>
      </c>
      <c r="AX27" s="544" t="str">
        <f>IF(AND($AV27=1,$AW27="AH列に色付け",OR($AG27="",$AH27="")),"未入力",IF(AND($AV27=1,$AW27="",$AG27=""),"未入力","入力済"))</f>
        <v>入力済</v>
      </c>
      <c r="AY27" s="546" t="str">
        <f>IFERROR(VLOOKUP(K27,【参考】数式用!$AR$3:$AS$49, 2, FALSE), "")</f>
        <v/>
      </c>
      <c r="AZ27" s="544" t="str">
        <f>IF(AND(AN27="加算対象",OR(N27="処遇改善加算Ⅰイ",N27="処遇改善加算Ⅰロ")),"AI列に色付け","")</f>
        <v/>
      </c>
      <c r="BA27" s="547" t="str">
        <f>IF(AND(OR(N27="処遇改善加算Ⅰイ",N27="処遇改善加算Ⅰロ"),AI27=""),"未入力","入力済")</f>
        <v>入力済</v>
      </c>
      <c r="BB27" s="546" t="str">
        <f>IFERROR(VLOOKUP(K27,【参考】数式用!$AX$3:$AY$56, 2, FALSE), "")</f>
        <v/>
      </c>
      <c r="BC27" s="544" t="str">
        <v/>
      </c>
      <c r="BD27" s="547" t="str">
        <f>IF(AND(COUNTIF(AE27:AH27,"*令和８年度特例要件を*")&gt;0,AJ27=""),"未入力","入力済")</f>
        <v>入力済</v>
      </c>
      <c r="BE27" s="547" t="str">
        <v/>
      </c>
      <c r="BF27" s="547" t="str">
        <f>IF(AND(N27="処遇改善加算",AE27="○"),"AJ列色消し","")</f>
        <v/>
      </c>
      <c r="BG27" s="547" t="str">
        <f>IF(OR(TRIM(BC27)="",BE27="AJ列色消し",BF27="AJ列色消し"),"","入力必要")</f>
        <v/>
      </c>
      <c r="BH27" s="547" t="str">
        <f>IF(AND(BE27="",BG27="入力必要"),IF(AJ27="","未入力","入力済"),"")</f>
        <v/>
      </c>
      <c r="BI27" s="547" t="str">
        <f>G27</f>
        <v/>
      </c>
      <c r="BM27" s="633" t="e">
        <f>VLOOKUP(K27,【参考】数式用!$A$2:$O$57,15,FALSE)</f>
        <v>#N/A</v>
      </c>
    </row>
    <row ht="109.9" customHeight="1" r="28" spans="1:65" s="549" customForma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IF(Q28&gt;=1,(U28*12+W28)-(Q28*12+S28)+1,"")</f>
        <v/>
      </c>
      <c r="AA28" s="458" t="s">
        <v>275</v>
      </c>
      <c r="AB28" s="459" t="str">
        <f>IFERROR(ROUNDDOWN(ROUND(L28*O28,0)*M28,0)*Z28,"")</f>
        <v/>
      </c>
      <c r="AC28" s="460" t="str">
        <f>IFERROR(ROUNDDOWN(ROUNDDOWN(ROUND(L28*VLOOKUP(K28,【参考】数式用!$A$2:$M$57,MATCH("処遇改善加算Ⅳ",【参考】数式用!$G$3:$M$3,0)+6,0),0)*M28,0)*Z28*0.5,0), "")</f>
        <v/>
      </c>
      <c r="AD28" s="156"/>
      <c r="AE28" s="157"/>
      <c r="AF28" s="157"/>
      <c r="AG28" s="158"/>
      <c r="AH28" s="159"/>
      <c r="AI28" s="160"/>
      <c r="AJ28" s="161"/>
      <c r="AK28" s="541" t="str">
        <f>IF(AND(N28&lt;&gt;"",OR(U28&lt;&gt;9,W28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28="加算対象外",N28&lt;&gt;"",AE28="―",AJ28="―"),"このサービスについては、キャリアパス要件Ⅰ・Ⅱか令和８年度特例要件のどちらかの要件を満たしている必要があります",""))</f>
        <v/>
      </c>
      <c r="AL28" s="542" t="str">
        <f>IF(N28="","",IF(OR(AND(COUNTIF(AP28,"未入力")&gt;0,AD28=""),AND(COUNTBLANK(AP28)&gt;0,AE28=""),AND(COUNTIF(AN28:BD28,"AF列に色付け")&gt;0,AF28=""),AND(COUNTIF(AN28:BD28,"AG列に色付け")&gt;0,OR(AG28="",AG28=0)),AND(COUNTIF(AN28:BD28,"AH列に色付け")&gt;0,AH28=""),AND(COUNTIF(AN28:BD28,"AI列に色付け")&gt;0,AI28=""),AND(COUNTIF(AN28:BD28,"AJ列に色付け")&gt;0,AJ28="",NOT(OR(BE28="AJ列色消し",BF28="AJ列色消し")))),"！記入が必要な欄（オレンジ色のセル）に空欄があります。空欄を埋めてください。",""))</f>
        <v/>
      </c>
      <c r="AM28" s="543"/>
      <c r="AN28" s="544" t="str">
        <f>IFERROR(VLOOKUP(K28,【参考】数式用!$A$2:$N$57,14,FALSE),"")</f>
        <v/>
      </c>
      <c r="AO28" s="544" t="str">
        <f>IF(AND(K28&lt;&gt;""),"N列に色付け","")</f>
        <v/>
      </c>
      <c r="AP28" s="545" t="str">
        <f>IF(AND(AC28&lt;&gt;0,AC28&lt;&gt;"",AN28="加算対象"),IF(AD28="○","入力済","未入力"),"")</f>
        <v/>
      </c>
      <c r="AQ28" s="545" t="str">
        <f>"キャリアパス要件Ⅰ・Ⅱ_"&amp;AN28</f>
        <v>キャリアパス要件Ⅰ・Ⅱ_</v>
      </c>
      <c r="AR28" s="546" t="str">
        <f>IF(AND(N28&lt;&gt;"",AE28=""),"未入力","入力済")</f>
        <v>入力済</v>
      </c>
      <c r="AS28" s="544" t="str">
        <f>IF(AND(N28&lt;&gt;"",N28&lt;&gt;"処遇改善加算Ⅳ",AN28="加算対象"),"AF列に色付け","")</f>
        <v/>
      </c>
      <c r="AT28" s="546" t="str">
        <f>IF(AND(N28&lt;&gt;"",N28&lt;&gt;"処遇改善加算Ⅳ",N28&lt;&gt;"処遇改善加算",AF28=""),"未入力","入力済")</f>
        <v>入力済</v>
      </c>
      <c r="AU28" s="546" t="str">
        <v/>
      </c>
      <c r="AV28" s="546" t="str">
        <f>IF(AND(AN28="加算対象",N28&lt;&gt;"処遇改善加算Ⅲ",N28&lt;&gt;"処遇改善加算Ⅳ",N28&lt;&gt;"",AU28&lt;&gt;"対象外"),1,"")</f>
        <v/>
      </c>
      <c r="AW28" s="544" t="str">
        <f>IF(AND(AV28=1,OR(AG28=0,AG28=""),AN28="加算対象"),"AH列に色付け","")</f>
        <v/>
      </c>
      <c r="AX28" s="544" t="str">
        <f>IF(AND($AV28=1,$AW28="AH列に色付け",OR($AG28="",$AH28="")),"未入力",IF(AND($AV28=1,$AW28="",$AG28=""),"未入力","入力済"))</f>
        <v>入力済</v>
      </c>
      <c r="AY28" s="546" t="str">
        <f>IFERROR(VLOOKUP(K28,【参考】数式用!$AR$3:$AS$49, 2, FALSE), "")</f>
        <v/>
      </c>
      <c r="AZ28" s="544" t="str">
        <f>IF(AND(AN28="加算対象",OR(N28="処遇改善加算Ⅰイ",N28="処遇改善加算Ⅰロ")),"AI列に色付け","")</f>
        <v/>
      </c>
      <c r="BA28" s="547" t="str">
        <f>IF(AND(OR(N28="処遇改善加算Ⅰイ",N28="処遇改善加算Ⅰロ"),AI28=""),"未入力","入力済")</f>
        <v>入力済</v>
      </c>
      <c r="BB28" s="546" t="str">
        <f>IFERROR(VLOOKUP(K28,【参考】数式用!$AX$3:$AY$56, 2, FALSE), "")</f>
        <v/>
      </c>
      <c r="BC28" s="544" t="str">
        <v/>
      </c>
      <c r="BD28" s="547" t="str">
        <f>IF(AND(COUNTIF(AE28:AH28,"*令和８年度特例要件を*")&gt;0,AJ28=""),"未入力","入力済")</f>
        <v>入力済</v>
      </c>
      <c r="BE28" s="547" t="str">
        <v/>
      </c>
      <c r="BF28" s="547" t="str">
        <f>IF(AND(N28="処遇改善加算",AE28="○"),"AJ列色消し","")</f>
        <v/>
      </c>
      <c r="BG28" s="547" t="str">
        <f>IF(OR(TRIM(BC28)="",BE28="AJ列色消し",BF28="AJ列色消し"),"","入力必要")</f>
        <v/>
      </c>
      <c r="BH28" s="547" t="str">
        <f>IF(AND(BE28="",BG28="入力必要"),IF(AJ28="","未入力","入力済"),"")</f>
        <v/>
      </c>
      <c r="BI28" s="547" t="str">
        <f>G28</f>
        <v/>
      </c>
      <c r="BM28" s="633" t="e">
        <f>VLOOKUP(K28,【参考】数式用!$A$2:$O$57,15,FALSE)</f>
        <v>#N/A</v>
      </c>
    </row>
    <row ht="109.9" customHeight="1" r="29" spans="1:65" s="549" customForma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IF(Q29&gt;=1,(U29*12+W29)-(Q29*12+S29)+1,"")</f>
        <v/>
      </c>
      <c r="AA29" s="458" t="s">
        <v>275</v>
      </c>
      <c r="AB29" s="459" t="str">
        <f>IFERROR(ROUNDDOWN(ROUND(L29*O29,0)*M29,0)*Z29,"")</f>
        <v/>
      </c>
      <c r="AC29" s="460" t="str">
        <f>IFERROR(ROUNDDOWN(ROUNDDOWN(ROUND(L29*VLOOKUP(K29,【参考】数式用!$A$2:$M$57,MATCH("処遇改善加算Ⅳ",【参考】数式用!$G$3:$M$3,0)+6,0),0)*M29,0)*Z29*0.5,0), "")</f>
        <v/>
      </c>
      <c r="AD29" s="156"/>
      <c r="AE29" s="157"/>
      <c r="AF29" s="157"/>
      <c r="AG29" s="158"/>
      <c r="AH29" s="159"/>
      <c r="AI29" s="160"/>
      <c r="AJ29" s="161"/>
      <c r="AK29" s="541" t="str">
        <f>IF(AND(N29&lt;&gt;"",OR(U29&lt;&gt;9,W29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29="加算対象外",N29&lt;&gt;"",AE29="―",AJ29="―"),"このサービスについては、キャリアパス要件Ⅰ・Ⅱか令和８年度特例要件のどちらかの要件を満たしている必要があります",""))</f>
        <v/>
      </c>
      <c r="AL29" s="542" t="str">
        <f>IF(N29="","",IF(OR(AND(COUNTIF(AP29,"未入力")&gt;0,AD29=""),AND(COUNTBLANK(AP29)&gt;0,AE29=""),AND(COUNTIF(AN29:BD29,"AF列に色付け")&gt;0,AF29=""),AND(COUNTIF(AN29:BD29,"AG列に色付け")&gt;0,OR(AG29="",AG29=0)),AND(COUNTIF(AN29:BD29,"AH列に色付け")&gt;0,AH29=""),AND(COUNTIF(AN29:BD29,"AI列に色付け")&gt;0,AI29=""),AND(COUNTIF(AN29:BD29,"AJ列に色付け")&gt;0,AJ29="",NOT(OR(BE29="AJ列色消し",BF29="AJ列色消し")))),"！記入が必要な欄（オレンジ色のセル）に空欄があります。空欄を埋めてください。",""))</f>
        <v/>
      </c>
      <c r="AM29" s="543"/>
      <c r="AN29" s="544" t="str">
        <f>IFERROR(VLOOKUP(K29,【参考】数式用!$A$2:$N$57,14,FALSE),"")</f>
        <v/>
      </c>
      <c r="AO29" s="544" t="str">
        <f>IF(AND(K29&lt;&gt;""),"N列に色付け","")</f>
        <v/>
      </c>
      <c r="AP29" s="545" t="str">
        <f>IF(AND(AC29&lt;&gt;0,AC29&lt;&gt;"",AN29="加算対象"),IF(AD29="○","入力済","未入力"),"")</f>
        <v/>
      </c>
      <c r="AQ29" s="545" t="str">
        <f>"キャリアパス要件Ⅰ・Ⅱ_"&amp;AN29</f>
        <v>キャリアパス要件Ⅰ・Ⅱ_</v>
      </c>
      <c r="AR29" s="546" t="str">
        <f>IF(AND(N29&lt;&gt;"",AE29=""),"未入力","入力済")</f>
        <v>入力済</v>
      </c>
      <c r="AS29" s="544" t="str">
        <f>IF(AND(N29&lt;&gt;"",N29&lt;&gt;"処遇改善加算Ⅳ",AN29="加算対象"),"AF列に色付け","")</f>
        <v/>
      </c>
      <c r="AT29" s="546" t="str">
        <f>IF(AND(N29&lt;&gt;"",N29&lt;&gt;"処遇改善加算Ⅳ",N29&lt;&gt;"処遇改善加算",AF29=""),"未入力","入力済")</f>
        <v>入力済</v>
      </c>
      <c r="AU29" s="546" t="str">
        <v/>
      </c>
      <c r="AV29" s="546" t="str">
        <f>IF(AND(AN29="加算対象",N29&lt;&gt;"処遇改善加算Ⅲ",N29&lt;&gt;"処遇改善加算Ⅳ",N29&lt;&gt;"",AU29&lt;&gt;"対象外"),1,"")</f>
        <v/>
      </c>
      <c r="AW29" s="544" t="str">
        <f>IF(AND(AV29=1,OR(AG29=0,AG29=""),AN29="加算対象"),"AH列に色付け","")</f>
        <v/>
      </c>
      <c r="AX29" s="544" t="str">
        <f>IF(AND($AV29=1,$AW29="AH列に色付け",OR($AG29="",$AH29="")),"未入力",IF(AND($AV29=1,$AW29="",$AG29=""),"未入力","入力済"))</f>
        <v>入力済</v>
      </c>
      <c r="AY29" s="546" t="str">
        <f>IFERROR(VLOOKUP(K29,【参考】数式用!$AR$3:$AS$49, 2, FALSE), "")</f>
        <v/>
      </c>
      <c r="AZ29" s="544" t="str">
        <f>IF(AND(AN29="加算対象",OR(N29="処遇改善加算Ⅰイ",N29="処遇改善加算Ⅰロ")),"AI列に色付け","")</f>
        <v/>
      </c>
      <c r="BA29" s="547" t="str">
        <f>IF(AND(OR(N29="処遇改善加算Ⅰイ",N29="処遇改善加算Ⅰロ"),AI29=""),"未入力","入力済")</f>
        <v>入力済</v>
      </c>
      <c r="BB29" s="546" t="str">
        <f>IFERROR(VLOOKUP(K29,【参考】数式用!$AX$3:$AY$56, 2, FALSE), "")</f>
        <v/>
      </c>
      <c r="BC29" s="544" t="str">
        <v/>
      </c>
      <c r="BD29" s="547" t="str">
        <f>IF(AND(COUNTIF(AE29:AH29,"*令和８年度特例要件を*")&gt;0,AJ29=""),"未入力","入力済")</f>
        <v>入力済</v>
      </c>
      <c r="BE29" s="547" t="str">
        <v/>
      </c>
      <c r="BF29" s="547" t="str">
        <f>IF(AND(N29="処遇改善加算",AE29="○"),"AJ列色消し","")</f>
        <v/>
      </c>
      <c r="BG29" s="547" t="str">
        <f>IF(OR(TRIM(BC29)="",BE29="AJ列色消し",BF29="AJ列色消し"),"","入力必要")</f>
        <v/>
      </c>
      <c r="BH29" s="547" t="str">
        <f>IF(AND(BE29="",BG29="入力必要"),IF(AJ29="","未入力","入力済"),"")</f>
        <v/>
      </c>
      <c r="BI29" s="547" t="str">
        <f>G29</f>
        <v/>
      </c>
      <c r="BM29" s="633" t="e">
        <f>VLOOKUP(K29,【参考】数式用!$A$2:$O$57,15,FALSE)</f>
        <v>#N/A</v>
      </c>
    </row>
    <row ht="109.9" customHeight="1" r="30" spans="1:65" s="549" customForma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IF(Q30&gt;=1,(U30*12+W30)-(Q30*12+S30)+1,"")</f>
        <v/>
      </c>
      <c r="AA30" s="458" t="s">
        <v>275</v>
      </c>
      <c r="AB30" s="459" t="str">
        <f>IFERROR(ROUNDDOWN(ROUND(L30*O30,0)*M30,0)*Z30,"")</f>
        <v/>
      </c>
      <c r="AC30" s="460" t="str">
        <f>IFERROR(ROUNDDOWN(ROUNDDOWN(ROUND(L30*VLOOKUP(K30,【参考】数式用!$A$2:$M$57,MATCH("処遇改善加算Ⅳ",【参考】数式用!$G$3:$M$3,0)+6,0),0)*M30,0)*Z30*0.5,0), "")</f>
        <v/>
      </c>
      <c r="AD30" s="156"/>
      <c r="AE30" s="157"/>
      <c r="AF30" s="157"/>
      <c r="AG30" s="158"/>
      <c r="AH30" s="159"/>
      <c r="AI30" s="160"/>
      <c r="AJ30" s="161"/>
      <c r="AK30" s="541" t="str">
        <f>IF(AND(N30&lt;&gt;"",OR(U30&lt;&gt;9,W30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30="加算対象外",N30&lt;&gt;"",AE30="―",AJ30="―"),"このサービスについては、キャリアパス要件Ⅰ・Ⅱか令和８年度特例要件のどちらかの要件を満たしている必要があります",""))</f>
        <v/>
      </c>
      <c r="AL30" s="542" t="str">
        <f>IF(N30="","",IF(OR(AND(COUNTIF(AP30,"未入力")&gt;0,AD30=""),AND(COUNTBLANK(AP30)&gt;0,AE30=""),AND(COUNTIF(AN30:BD30,"AF列に色付け")&gt;0,AF30=""),AND(COUNTIF(AN30:BD30,"AG列に色付け")&gt;0,OR(AG30="",AG30=0)),AND(COUNTIF(AN30:BD30,"AH列に色付け")&gt;0,AH30=""),AND(COUNTIF(AN30:BD30,"AI列に色付け")&gt;0,AI30=""),AND(COUNTIF(AN30:BD30,"AJ列に色付け")&gt;0,AJ30="",NOT(OR(BE30="AJ列色消し",BF30="AJ列色消し")))),"！記入が必要な欄（オレンジ色のセル）に空欄があります。空欄を埋めてください。",""))</f>
        <v/>
      </c>
      <c r="AM30" s="543"/>
      <c r="AN30" s="544" t="str">
        <f>IFERROR(VLOOKUP(K30,【参考】数式用!$A$2:$N$57,14,FALSE),"")</f>
        <v/>
      </c>
      <c r="AO30" s="544" t="str">
        <f>IF(AND(K30&lt;&gt;""),"N列に色付け","")</f>
        <v/>
      </c>
      <c r="AP30" s="545" t="str">
        <f>IF(AND(AC30&lt;&gt;0,AC30&lt;&gt;"",AN30="加算対象"),IF(AD30="○","入力済","未入力"),"")</f>
        <v/>
      </c>
      <c r="AQ30" s="545" t="str">
        <f>"キャリアパス要件Ⅰ・Ⅱ_"&amp;AN30</f>
        <v>キャリアパス要件Ⅰ・Ⅱ_</v>
      </c>
      <c r="AR30" s="546" t="str">
        <f>IF(AND(N30&lt;&gt;"",AE30=""),"未入力","入力済")</f>
        <v>入力済</v>
      </c>
      <c r="AS30" s="544" t="str">
        <f>IF(AND(N30&lt;&gt;"",N30&lt;&gt;"処遇改善加算Ⅳ",AN30="加算対象"),"AF列に色付け","")</f>
        <v/>
      </c>
      <c r="AT30" s="546" t="str">
        <f>IF(AND(N30&lt;&gt;"",N30&lt;&gt;"処遇改善加算Ⅳ",N30&lt;&gt;"処遇改善加算",AF30=""),"未入力","入力済")</f>
        <v>入力済</v>
      </c>
      <c r="AU30" s="546" t="str">
        <v/>
      </c>
      <c r="AV30" s="546" t="str">
        <f>IF(AND(AN30="加算対象",N30&lt;&gt;"処遇改善加算Ⅲ",N30&lt;&gt;"処遇改善加算Ⅳ",N30&lt;&gt;"",AU30&lt;&gt;"対象外"),1,"")</f>
        <v/>
      </c>
      <c r="AW30" s="544" t="str">
        <f>IF(AND(AV30=1,OR(AG30=0,AG30=""),AN30="加算対象"),"AH列に色付け","")</f>
        <v/>
      </c>
      <c r="AX30" s="544" t="str">
        <f>IF(AND($AV30=1,$AW30="AH列に色付け",OR($AG30="",$AH30="")),"未入力",IF(AND($AV30=1,$AW30="",$AG30=""),"未入力","入力済"))</f>
        <v>入力済</v>
      </c>
      <c r="AY30" s="546" t="str">
        <f>IFERROR(VLOOKUP(K30,【参考】数式用!$AR$3:$AS$49, 2, FALSE), "")</f>
        <v/>
      </c>
      <c r="AZ30" s="544" t="str">
        <f>IF(AND(AN30="加算対象",OR(N30="処遇改善加算Ⅰイ",N30="処遇改善加算Ⅰロ")),"AI列に色付け","")</f>
        <v/>
      </c>
      <c r="BA30" s="547" t="str">
        <f>IF(AND(OR(N30="処遇改善加算Ⅰイ",N30="処遇改善加算Ⅰロ"),AI30=""),"未入力","入力済")</f>
        <v>入力済</v>
      </c>
      <c r="BB30" s="546" t="str">
        <f>IFERROR(VLOOKUP(K30,【参考】数式用!$AX$3:$AY$56, 2, FALSE), "")</f>
        <v/>
      </c>
      <c r="BC30" s="544" t="str">
        <v/>
      </c>
      <c r="BD30" s="547" t="str">
        <f>IF(AND(COUNTIF(AE30:AH30,"*令和８年度特例要件を*")&gt;0,AJ30=""),"未入力","入力済")</f>
        <v>入力済</v>
      </c>
      <c r="BE30" s="547" t="str">
        <v/>
      </c>
      <c r="BF30" s="547" t="str">
        <f>IF(AND(N30="処遇改善加算",AE30="○"),"AJ列色消し","")</f>
        <v/>
      </c>
      <c r="BG30" s="547" t="str">
        <f>IF(OR(TRIM(BC30)="",BE30="AJ列色消し",BF30="AJ列色消し"),"","入力必要")</f>
        <v/>
      </c>
      <c r="BH30" s="547" t="str">
        <f>IF(AND(BE30="",BG30="入力必要"),IF(AJ30="","未入力","入力済"),"")</f>
        <v/>
      </c>
      <c r="BI30" s="547" t="str">
        <f>G30</f>
        <v/>
      </c>
      <c r="BM30" s="633" t="e">
        <f>VLOOKUP(K30,【参考】数式用!$A$2:$O$57,15,FALSE)</f>
        <v>#N/A</v>
      </c>
    </row>
    <row ht="109.9" customHeight="1" r="31" spans="1:65" s="549" customForma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IF(Q31&gt;=1,(U31*12+W31)-(Q31*12+S31)+1,"")</f>
        <v/>
      </c>
      <c r="AA31" s="458" t="s">
        <v>275</v>
      </c>
      <c r="AB31" s="459" t="str">
        <f>IFERROR(ROUNDDOWN(ROUND(L31*O31,0)*M31,0)*Z31,"")</f>
        <v/>
      </c>
      <c r="AC31" s="460" t="str">
        <f>IFERROR(ROUNDDOWN(ROUNDDOWN(ROUND(L31*VLOOKUP(K31,【参考】数式用!$A$2:$M$57,MATCH("処遇改善加算Ⅳ",【参考】数式用!$G$3:$M$3,0)+6,0),0)*M31,0)*Z31*0.5,0), "")</f>
        <v/>
      </c>
      <c r="AD31" s="156"/>
      <c r="AE31" s="157"/>
      <c r="AF31" s="157"/>
      <c r="AG31" s="158"/>
      <c r="AH31" s="159"/>
      <c r="AI31" s="160"/>
      <c r="AJ31" s="161"/>
      <c r="AK31" s="541" t="str">
        <f>IF(AND(N31&lt;&gt;"",OR(U31&lt;&gt;9,W31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31="加算対象外",N31&lt;&gt;"",AE31="―",AJ31="―"),"このサービスについては、キャリアパス要件Ⅰ・Ⅱか令和８年度特例要件のどちらかの要件を満たしている必要があります",""))</f>
        <v/>
      </c>
      <c r="AL31" s="542" t="str">
        <f>IF(N31="","",IF(OR(AND(COUNTIF(AP31,"未入力")&gt;0,AD31=""),AND(COUNTBLANK(AP31)&gt;0,AE31=""),AND(COUNTIF(AN31:BD31,"AF列に色付け")&gt;0,AF31=""),AND(COUNTIF(AN31:BD31,"AG列に色付け")&gt;0,OR(AG31="",AG31=0)),AND(COUNTIF(AN31:BD31,"AH列に色付け")&gt;0,AH31=""),AND(COUNTIF(AN31:BD31,"AI列に色付け")&gt;0,AI31=""),AND(COUNTIF(AN31:BD31,"AJ列に色付け")&gt;0,AJ31="",NOT(OR(BE31="AJ列色消し",BF31="AJ列色消し")))),"！記入が必要な欄（オレンジ色のセル）に空欄があります。空欄を埋めてください。",""))</f>
        <v/>
      </c>
      <c r="AM31" s="543"/>
      <c r="AN31" s="544" t="str">
        <f>IFERROR(VLOOKUP(K31,【参考】数式用!$A$2:$N$57,14,FALSE),"")</f>
        <v/>
      </c>
      <c r="AO31" s="544" t="str">
        <f>IF(AND(K31&lt;&gt;""),"N列に色付け","")</f>
        <v/>
      </c>
      <c r="AP31" s="545" t="str">
        <f>IF(AND(AC31&lt;&gt;0,AC31&lt;&gt;"",AN31="加算対象"),IF(AD31="○","入力済","未入力"),"")</f>
        <v/>
      </c>
      <c r="AQ31" s="545" t="str">
        <f>"キャリアパス要件Ⅰ・Ⅱ_"&amp;AN31</f>
        <v>キャリアパス要件Ⅰ・Ⅱ_</v>
      </c>
      <c r="AR31" s="546" t="str">
        <f>IF(AND(N31&lt;&gt;"",AE31=""),"未入力","入力済")</f>
        <v>入力済</v>
      </c>
      <c r="AS31" s="544" t="str">
        <f>IF(AND(N31&lt;&gt;"",N31&lt;&gt;"処遇改善加算Ⅳ",AN31="加算対象"),"AF列に色付け","")</f>
        <v/>
      </c>
      <c r="AT31" s="546" t="str">
        <f>IF(AND(N31&lt;&gt;"",N31&lt;&gt;"処遇改善加算Ⅳ",N31&lt;&gt;"処遇改善加算",AF31=""),"未入力","入力済")</f>
        <v>入力済</v>
      </c>
      <c r="AU31" s="546" t="str">
        <v/>
      </c>
      <c r="AV31" s="546" t="str">
        <f>IF(AND(AN31="加算対象",N31&lt;&gt;"処遇改善加算Ⅲ",N31&lt;&gt;"処遇改善加算Ⅳ",N31&lt;&gt;"",AU31&lt;&gt;"対象外"),1,"")</f>
        <v/>
      </c>
      <c r="AW31" s="544" t="str">
        <f>IF(AND(AV31=1,OR(AG31=0,AG31=""),AN31="加算対象"),"AH列に色付け","")</f>
        <v/>
      </c>
      <c r="AX31" s="544" t="str">
        <f>IF(AND($AV31=1,$AW31="AH列に色付け",OR($AG31="",$AH31="")),"未入力",IF(AND($AV31=1,$AW31="",$AG31=""),"未入力","入力済"))</f>
        <v>入力済</v>
      </c>
      <c r="AY31" s="546" t="str">
        <f>IFERROR(VLOOKUP(K31,【参考】数式用!$AR$3:$AS$49, 2, FALSE), "")</f>
        <v/>
      </c>
      <c r="AZ31" s="544" t="str">
        <f>IF(AND(AN31="加算対象",OR(N31="処遇改善加算Ⅰイ",N31="処遇改善加算Ⅰロ")),"AI列に色付け","")</f>
        <v/>
      </c>
      <c r="BA31" s="547" t="str">
        <f>IF(AND(OR(N31="処遇改善加算Ⅰイ",N31="処遇改善加算Ⅰロ"),AI31=""),"未入力","入力済")</f>
        <v>入力済</v>
      </c>
      <c r="BB31" s="546" t="str">
        <f>IFERROR(VLOOKUP(K31,【参考】数式用!$AX$3:$AY$56, 2, FALSE), "")</f>
        <v/>
      </c>
      <c r="BC31" s="544" t="str">
        <v/>
      </c>
      <c r="BD31" s="547" t="str">
        <f>IF(AND(COUNTIF(AE31:AH31,"*令和８年度特例要件を*")&gt;0,AJ31=""),"未入力","入力済")</f>
        <v>入力済</v>
      </c>
      <c r="BE31" s="547" t="str">
        <v/>
      </c>
      <c r="BF31" s="547" t="str">
        <f>IF(AND(N31="処遇改善加算",AE31="○"),"AJ列色消し","")</f>
        <v/>
      </c>
      <c r="BG31" s="547" t="str">
        <f>IF(OR(TRIM(BC31)="",BE31="AJ列色消し",BF31="AJ列色消し"),"","入力必要")</f>
        <v/>
      </c>
      <c r="BH31" s="547" t="str">
        <f>IF(AND(BE31="",BG31="入力必要"),IF(AJ31="","未入力","入力済"),"")</f>
        <v/>
      </c>
      <c r="BI31" s="547" t="str">
        <f>G31</f>
        <v/>
      </c>
      <c r="BM31" s="633" t="e">
        <f>VLOOKUP(K31,【参考】数式用!$A$2:$O$57,15,FALSE)</f>
        <v>#N/A</v>
      </c>
    </row>
    <row ht="109.9" customHeight="1" r="32" spans="1:65" s="549" customForma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IF(Q32&gt;=1,(U32*12+W32)-(Q32*12+S32)+1,"")</f>
        <v/>
      </c>
      <c r="AA32" s="458" t="s">
        <v>275</v>
      </c>
      <c r="AB32" s="459" t="str">
        <f>IFERROR(ROUNDDOWN(ROUND(L32*O32,0)*M32,0)*Z32,"")</f>
        <v/>
      </c>
      <c r="AC32" s="460" t="str">
        <f>IFERROR(ROUNDDOWN(ROUNDDOWN(ROUND(L32*VLOOKUP(K32,【参考】数式用!$A$2:$M$57,MATCH("処遇改善加算Ⅳ",【参考】数式用!$G$3:$M$3,0)+6,0),0)*M32,0)*Z32*0.5,0), "")</f>
        <v/>
      </c>
      <c r="AD32" s="156"/>
      <c r="AE32" s="157"/>
      <c r="AF32" s="157"/>
      <c r="AG32" s="158"/>
      <c r="AH32" s="159"/>
      <c r="AI32" s="160"/>
      <c r="AJ32" s="161"/>
      <c r="AK32" s="541" t="str">
        <f>IF(AND(N32&lt;&gt;"",OR(U32&lt;&gt;9,W32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32="加算対象外",N32&lt;&gt;"",AE32="―",AJ32="―"),"このサービスについては、キャリアパス要件Ⅰ・Ⅱか令和８年度特例要件のどちらかの要件を満たしている必要があります",""))</f>
        <v/>
      </c>
      <c r="AL32" s="542" t="str">
        <f>IF(N32="","",IF(OR(AND(COUNTIF(AP32,"未入力")&gt;0,AD32=""),AND(COUNTBLANK(AP32)&gt;0,AE32=""),AND(COUNTIF(AN32:BD32,"AF列に色付け")&gt;0,AF32=""),AND(COUNTIF(AN32:BD32,"AG列に色付け")&gt;0,OR(AG32="",AG32=0)),AND(COUNTIF(AN32:BD32,"AH列に色付け")&gt;0,AH32=""),AND(COUNTIF(AN32:BD32,"AI列に色付け")&gt;0,AI32=""),AND(COUNTIF(AN32:BD32,"AJ列に色付け")&gt;0,AJ32="",NOT(OR(BE32="AJ列色消し",BF32="AJ列色消し")))),"！記入が必要な欄（オレンジ色のセル）に空欄があります。空欄を埋めてください。",""))</f>
        <v/>
      </c>
      <c r="AM32" s="543"/>
      <c r="AN32" s="544" t="str">
        <f>IFERROR(VLOOKUP(K32,【参考】数式用!$A$2:$N$57,14,FALSE),"")</f>
        <v/>
      </c>
      <c r="AO32" s="544" t="str">
        <f>IF(AND(K32&lt;&gt;""),"N列に色付け","")</f>
        <v/>
      </c>
      <c r="AP32" s="545" t="str">
        <f>IF(AND(AC32&lt;&gt;0,AC32&lt;&gt;"",AN32="加算対象"),IF(AD32="○","入力済","未入力"),"")</f>
        <v/>
      </c>
      <c r="AQ32" s="545" t="str">
        <f>"キャリアパス要件Ⅰ・Ⅱ_"&amp;AN32</f>
        <v>キャリアパス要件Ⅰ・Ⅱ_</v>
      </c>
      <c r="AR32" s="546" t="str">
        <f>IF(AND(N32&lt;&gt;"",AE32=""),"未入力","入力済")</f>
        <v>入力済</v>
      </c>
      <c r="AS32" s="544" t="str">
        <f>IF(AND(N32&lt;&gt;"",N32&lt;&gt;"処遇改善加算Ⅳ",AN32="加算対象"),"AF列に色付け","")</f>
        <v/>
      </c>
      <c r="AT32" s="546" t="str">
        <f>IF(AND(N32&lt;&gt;"",N32&lt;&gt;"処遇改善加算Ⅳ",N32&lt;&gt;"処遇改善加算",AF32=""),"未入力","入力済")</f>
        <v>入力済</v>
      </c>
      <c r="AU32" s="546" t="str">
        <v/>
      </c>
      <c r="AV32" s="546" t="str">
        <f>IF(AND(AN32="加算対象",N32&lt;&gt;"処遇改善加算Ⅲ",N32&lt;&gt;"処遇改善加算Ⅳ",N32&lt;&gt;"",AU32&lt;&gt;"対象外"),1,"")</f>
        <v/>
      </c>
      <c r="AW32" s="544" t="str">
        <f>IF(AND(AV32=1,OR(AG32=0,AG32=""),AN32="加算対象"),"AH列に色付け","")</f>
        <v/>
      </c>
      <c r="AX32" s="544" t="str">
        <f>IF(AND($AV32=1,$AW32="AH列に色付け",OR($AG32="",$AH32="")),"未入力",IF(AND($AV32=1,$AW32="",$AG32=""),"未入力","入力済"))</f>
        <v>入力済</v>
      </c>
      <c r="AY32" s="546" t="str">
        <f>IFERROR(VLOOKUP(K32,【参考】数式用!$AR$3:$AS$49, 2, FALSE), "")</f>
        <v/>
      </c>
      <c r="AZ32" s="544" t="str">
        <f>IF(AND(AN32="加算対象",OR(N32="処遇改善加算Ⅰイ",N32="処遇改善加算Ⅰロ")),"AI列に色付け","")</f>
        <v/>
      </c>
      <c r="BA32" s="547" t="str">
        <f>IF(AND(OR(N32="処遇改善加算Ⅰイ",N32="処遇改善加算Ⅰロ"),AI32=""),"未入力","入力済")</f>
        <v>入力済</v>
      </c>
      <c r="BB32" s="546" t="str">
        <f>IFERROR(VLOOKUP(K32,【参考】数式用!$AX$3:$AY$56, 2, FALSE), "")</f>
        <v/>
      </c>
      <c r="BC32" s="544" t="str">
        <v/>
      </c>
      <c r="BD32" s="547" t="str">
        <f>IF(AND(COUNTIF(AE32:AH32,"*令和８年度特例要件を*")&gt;0,AJ32=""),"未入力","入力済")</f>
        <v>入力済</v>
      </c>
      <c r="BE32" s="547" t="str">
        <v/>
      </c>
      <c r="BF32" s="547" t="str">
        <f>IF(AND(N32="処遇改善加算",AE32="○"),"AJ列色消し","")</f>
        <v/>
      </c>
      <c r="BG32" s="547" t="str">
        <f>IF(OR(TRIM(BC32)="",BE32="AJ列色消し",BF32="AJ列色消し"),"","入力必要")</f>
        <v/>
      </c>
      <c r="BH32" s="547" t="str">
        <f>IF(AND(BE32="",BG32="入力必要"),IF(AJ32="","未入力","入力済"),"")</f>
        <v/>
      </c>
      <c r="BI32" s="547" t="str">
        <f>G32</f>
        <v/>
      </c>
      <c r="BM32" s="633" t="e">
        <f>VLOOKUP(K32,【参考】数式用!$A$2:$O$57,15,FALSE)</f>
        <v>#N/A</v>
      </c>
    </row>
    <row ht="109.9" customHeight="1" r="33" spans="1:65" s="549" customForma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IF(Q33&gt;=1,(U33*12+W33)-(Q33*12+S33)+1,"")</f>
        <v/>
      </c>
      <c r="AA33" s="458" t="s">
        <v>275</v>
      </c>
      <c r="AB33" s="459" t="str">
        <f>IFERROR(ROUNDDOWN(ROUND(L33*O33,0)*M33,0)*Z33,"")</f>
        <v/>
      </c>
      <c r="AC33" s="460" t="str">
        <f>IFERROR(ROUNDDOWN(ROUNDDOWN(ROUND(L33*VLOOKUP(K33,【参考】数式用!$A$2:$M$57,MATCH("処遇改善加算Ⅳ",【参考】数式用!$G$3:$M$3,0)+6,0),0)*M33,0)*Z33*0.5,0), "")</f>
        <v/>
      </c>
      <c r="AD33" s="156"/>
      <c r="AE33" s="157"/>
      <c r="AF33" s="157"/>
      <c r="AG33" s="158"/>
      <c r="AH33" s="159"/>
      <c r="AI33" s="160"/>
      <c r="AJ33" s="161"/>
      <c r="AK33" s="541" t="str">
        <f>IF(AND(N33&lt;&gt;"",OR(U33&lt;&gt;9,W33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33="加算対象外",N33&lt;&gt;"",AE33="―",AJ33="―"),"このサービスについては、キャリアパス要件Ⅰ・Ⅱか令和８年度特例要件のどちらかの要件を満たしている必要があります",""))</f>
        <v/>
      </c>
      <c r="AL33" s="542" t="str">
        <f>IF(N33="","",IF(OR(AND(COUNTIF(AP33,"未入力")&gt;0,AD33=""),AND(COUNTBLANK(AP33)&gt;0,AE33=""),AND(COUNTIF(AN33:BD33,"AF列に色付け")&gt;0,AF33=""),AND(COUNTIF(AN33:BD33,"AG列に色付け")&gt;0,OR(AG33="",AG33=0)),AND(COUNTIF(AN33:BD33,"AH列に色付け")&gt;0,AH33=""),AND(COUNTIF(AN33:BD33,"AI列に色付け")&gt;0,AI33=""),AND(COUNTIF(AN33:BD33,"AJ列に色付け")&gt;0,AJ33="",NOT(OR(BE33="AJ列色消し",BF33="AJ列色消し")))),"！記入が必要な欄（オレンジ色のセル）に空欄があります。空欄を埋めてください。",""))</f>
        <v/>
      </c>
      <c r="AM33" s="543"/>
      <c r="AN33" s="544" t="str">
        <f>IFERROR(VLOOKUP(K33,【参考】数式用!$A$2:$N$57,14,FALSE),"")</f>
        <v/>
      </c>
      <c r="AO33" s="544" t="str">
        <f>IF(AND(K33&lt;&gt;""),"N列に色付け","")</f>
        <v/>
      </c>
      <c r="AP33" s="545" t="str">
        <f>IF(AND(AC33&lt;&gt;0,AC33&lt;&gt;"",AN33="加算対象"),IF(AD33="○","入力済","未入力"),"")</f>
        <v/>
      </c>
      <c r="AQ33" s="545" t="str">
        <f>"キャリアパス要件Ⅰ・Ⅱ_"&amp;AN33</f>
        <v>キャリアパス要件Ⅰ・Ⅱ_</v>
      </c>
      <c r="AR33" s="546" t="str">
        <f>IF(AND(N33&lt;&gt;"",AE33=""),"未入力","入力済")</f>
        <v>入力済</v>
      </c>
      <c r="AS33" s="544" t="str">
        <f>IF(AND(N33&lt;&gt;"",N33&lt;&gt;"処遇改善加算Ⅳ",AN33="加算対象"),"AF列に色付け","")</f>
        <v/>
      </c>
      <c r="AT33" s="546" t="str">
        <f>IF(AND(N33&lt;&gt;"",N33&lt;&gt;"処遇改善加算Ⅳ",N33&lt;&gt;"処遇改善加算",AF33=""),"未入力","入力済")</f>
        <v>入力済</v>
      </c>
      <c r="AU33" s="546" t="str">
        <v/>
      </c>
      <c r="AV33" s="546" t="str">
        <f>IF(AND(AN33="加算対象",N33&lt;&gt;"処遇改善加算Ⅲ",N33&lt;&gt;"処遇改善加算Ⅳ",N33&lt;&gt;"",AU33&lt;&gt;"対象外"),1,"")</f>
        <v/>
      </c>
      <c r="AW33" s="544" t="str">
        <f>IF(AND(AV33=1,OR(AG33=0,AG33=""),AN33="加算対象"),"AH列に色付け","")</f>
        <v/>
      </c>
      <c r="AX33" s="544" t="str">
        <f>IF(AND($AV33=1,$AW33="AH列に色付け",OR($AG33="",$AH33="")),"未入力",IF(AND($AV33=1,$AW33="",$AG33=""),"未入力","入力済"))</f>
        <v>入力済</v>
      </c>
      <c r="AY33" s="546" t="str">
        <f>IFERROR(VLOOKUP(K33,【参考】数式用!$AR$3:$AS$49, 2, FALSE), "")</f>
        <v/>
      </c>
      <c r="AZ33" s="544" t="str">
        <f>IF(AND(AN33="加算対象",OR(N33="処遇改善加算Ⅰイ",N33="処遇改善加算Ⅰロ")),"AI列に色付け","")</f>
        <v/>
      </c>
      <c r="BA33" s="547" t="str">
        <f>IF(AND(OR(N33="処遇改善加算Ⅰイ",N33="処遇改善加算Ⅰロ"),AI33=""),"未入力","入力済")</f>
        <v>入力済</v>
      </c>
      <c r="BB33" s="546" t="str">
        <f>IFERROR(VLOOKUP(K33,【参考】数式用!$AX$3:$AY$56, 2, FALSE), "")</f>
        <v/>
      </c>
      <c r="BC33" s="544" t="str">
        <v/>
      </c>
      <c r="BD33" s="547" t="str">
        <f>IF(AND(COUNTIF(AE33:AH33,"*令和８年度特例要件を*")&gt;0,AJ33=""),"未入力","入力済")</f>
        <v>入力済</v>
      </c>
      <c r="BE33" s="547" t="str">
        <v/>
      </c>
      <c r="BF33" s="547" t="str">
        <f>IF(AND(N33="処遇改善加算",AE33="○"),"AJ列色消し","")</f>
        <v/>
      </c>
      <c r="BG33" s="547" t="str">
        <f>IF(OR(TRIM(BC33)="",BE33="AJ列色消し",BF33="AJ列色消し"),"","入力必要")</f>
        <v/>
      </c>
      <c r="BH33" s="547" t="str">
        <f>IF(AND(BE33="",BG33="入力必要"),IF(AJ33="","未入力","入力済"),"")</f>
        <v/>
      </c>
      <c r="BI33" s="547" t="str">
        <f>G33</f>
        <v/>
      </c>
      <c r="BM33" s="633" t="e">
        <f>VLOOKUP(K33,【参考】数式用!$A$2:$O$57,15,FALSE)</f>
        <v>#N/A</v>
      </c>
    </row>
    <row ht="109.9" customHeight="1" r="34" spans="1:65" s="549" customForma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IF(Q34&gt;=1,(U34*12+W34)-(Q34*12+S34)+1,"")</f>
        <v/>
      </c>
      <c r="AA34" s="458" t="s">
        <v>275</v>
      </c>
      <c r="AB34" s="459" t="str">
        <f>IFERROR(ROUNDDOWN(ROUND(L34*O34,0)*M34,0)*Z34,"")</f>
        <v/>
      </c>
      <c r="AC34" s="460" t="str">
        <f>IFERROR(ROUNDDOWN(ROUNDDOWN(ROUND(L34*VLOOKUP(K34,【参考】数式用!$A$2:$M$57,MATCH("処遇改善加算Ⅳ",【参考】数式用!$G$3:$M$3,0)+6,0),0)*M34,0)*Z34*0.5,0), "")</f>
        <v/>
      </c>
      <c r="AD34" s="156"/>
      <c r="AE34" s="157"/>
      <c r="AF34" s="157"/>
      <c r="AG34" s="158"/>
      <c r="AH34" s="159"/>
      <c r="AI34" s="160"/>
      <c r="AJ34" s="161"/>
      <c r="AK34" s="541" t="str">
        <f>IF(AND(N34&lt;&gt;"",OR(U34&lt;&gt;9,W34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34="加算対象外",N34&lt;&gt;"",AE34="―",AJ34="―"),"このサービスについては、キャリアパス要件Ⅰ・Ⅱか令和８年度特例要件のどちらかの要件を満たしている必要があります",""))</f>
        <v/>
      </c>
      <c r="AL34" s="542" t="str">
        <f>IF(N34="","",IF(OR(AND(COUNTIF(AP34,"未入力")&gt;0,AD34=""),AND(COUNTBLANK(AP34)&gt;0,AE34=""),AND(COUNTIF(AN34:BD34,"AF列に色付け")&gt;0,AF34=""),AND(COUNTIF(AN34:BD34,"AG列に色付け")&gt;0,OR(AG34="",AG34=0)),AND(COUNTIF(AN34:BD34,"AH列に色付け")&gt;0,AH34=""),AND(COUNTIF(AN34:BD34,"AI列に色付け")&gt;0,AI34=""),AND(COUNTIF(AN34:BD34,"AJ列に色付け")&gt;0,AJ34="",NOT(OR(BE34="AJ列色消し",BF34="AJ列色消し")))),"！記入が必要な欄（オレンジ色のセル）に空欄があります。空欄を埋めてください。",""))</f>
        <v/>
      </c>
      <c r="AM34" s="543"/>
      <c r="AN34" s="544" t="str">
        <f>IFERROR(VLOOKUP(K34,【参考】数式用!$A$2:$N$57,14,FALSE),"")</f>
        <v/>
      </c>
      <c r="AO34" s="544" t="str">
        <f>IF(AND(K34&lt;&gt;""),"N列に色付け","")</f>
        <v/>
      </c>
      <c r="AP34" s="545" t="str">
        <f>IF(AND(AC34&lt;&gt;0,AC34&lt;&gt;"",AN34="加算対象"),IF(AD34="○","入力済","未入力"),"")</f>
        <v/>
      </c>
      <c r="AQ34" s="545" t="str">
        <f>"キャリアパス要件Ⅰ・Ⅱ_"&amp;AN34</f>
        <v>キャリアパス要件Ⅰ・Ⅱ_</v>
      </c>
      <c r="AR34" s="546" t="str">
        <f>IF(AND(N34&lt;&gt;"",AE34=""),"未入力","入力済")</f>
        <v>入力済</v>
      </c>
      <c r="AS34" s="544" t="str">
        <f>IF(AND(N34&lt;&gt;"",N34&lt;&gt;"処遇改善加算Ⅳ",AN34="加算対象"),"AF列に色付け","")</f>
        <v/>
      </c>
      <c r="AT34" s="546" t="str">
        <f>IF(AND(N34&lt;&gt;"",N34&lt;&gt;"処遇改善加算Ⅳ",N34&lt;&gt;"処遇改善加算",AF34=""),"未入力","入力済")</f>
        <v>入力済</v>
      </c>
      <c r="AU34" s="546" t="str">
        <v/>
      </c>
      <c r="AV34" s="546" t="str">
        <f>IF(AND(AN34="加算対象",N34&lt;&gt;"処遇改善加算Ⅲ",N34&lt;&gt;"処遇改善加算Ⅳ",N34&lt;&gt;"",AU34&lt;&gt;"対象外"),1,"")</f>
        <v/>
      </c>
      <c r="AW34" s="544" t="str">
        <f>IF(AND(AV34=1,OR(AG34=0,AG34=""),AN34="加算対象"),"AH列に色付け","")</f>
        <v/>
      </c>
      <c r="AX34" s="544" t="str">
        <f>IF(AND($AV34=1,$AW34="AH列に色付け",OR($AG34="",$AH34="")),"未入力",IF(AND($AV34=1,$AW34="",$AG34=""),"未入力","入力済"))</f>
        <v>入力済</v>
      </c>
      <c r="AY34" s="546" t="str">
        <f>IFERROR(VLOOKUP(K34,【参考】数式用!$AR$3:$AS$49, 2, FALSE), "")</f>
        <v/>
      </c>
      <c r="AZ34" s="544" t="str">
        <f>IF(AND(AN34="加算対象",OR(N34="処遇改善加算Ⅰイ",N34="処遇改善加算Ⅰロ")),"AI列に色付け","")</f>
        <v/>
      </c>
      <c r="BA34" s="547" t="str">
        <f>IF(AND(OR(N34="処遇改善加算Ⅰイ",N34="処遇改善加算Ⅰロ"),AI34=""),"未入力","入力済")</f>
        <v>入力済</v>
      </c>
      <c r="BB34" s="546" t="str">
        <f>IFERROR(VLOOKUP(K34,【参考】数式用!$AX$3:$AY$56, 2, FALSE), "")</f>
        <v/>
      </c>
      <c r="BC34" s="544" t="str">
        <v/>
      </c>
      <c r="BD34" s="547" t="str">
        <f>IF(AND(COUNTIF(AE34:AH34,"*令和８年度特例要件を*")&gt;0,AJ34=""),"未入力","入力済")</f>
        <v>入力済</v>
      </c>
      <c r="BE34" s="547" t="str">
        <v/>
      </c>
      <c r="BF34" s="547" t="str">
        <f>IF(AND(N34="処遇改善加算",AE34="○"),"AJ列色消し","")</f>
        <v/>
      </c>
      <c r="BG34" s="547" t="str">
        <f>IF(OR(TRIM(BC34)="",BE34="AJ列色消し",BF34="AJ列色消し"),"","入力必要")</f>
        <v/>
      </c>
      <c r="BH34" s="547" t="str">
        <f>IF(AND(BE34="",BG34="入力必要"),IF(AJ34="","未入力","入力済"),"")</f>
        <v/>
      </c>
      <c r="BI34" s="547" t="str">
        <f>G34</f>
        <v/>
      </c>
      <c r="BM34" s="633" t="e">
        <f>VLOOKUP(K34,【参考】数式用!$A$2:$O$57,15,FALSE)</f>
        <v>#N/A</v>
      </c>
    </row>
    <row ht="109.9" customHeight="1" r="35" spans="1:65" s="549" customForma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IF(Q35&gt;=1,(U35*12+W35)-(Q35*12+S35)+1,"")</f>
        <v/>
      </c>
      <c r="AA35" s="458" t="s">
        <v>275</v>
      </c>
      <c r="AB35" s="459" t="str">
        <f>IFERROR(ROUNDDOWN(ROUND(L35*O35,0)*M35,0)*Z35,"")</f>
        <v/>
      </c>
      <c r="AC35" s="460" t="str">
        <f>IFERROR(ROUNDDOWN(ROUNDDOWN(ROUND(L35*VLOOKUP(K35,【参考】数式用!$A$2:$M$57,MATCH("処遇改善加算Ⅳ",【参考】数式用!$G$3:$M$3,0)+6,0),0)*M35,0)*Z35*0.5,0), "")</f>
        <v/>
      </c>
      <c r="AD35" s="156"/>
      <c r="AE35" s="157"/>
      <c r="AF35" s="157"/>
      <c r="AG35" s="158"/>
      <c r="AH35" s="159"/>
      <c r="AI35" s="160"/>
      <c r="AJ35" s="161"/>
      <c r="AK35" s="541" t="str">
        <f>IF(AND(N35&lt;&gt;"",OR(U35&lt;&gt;9,W35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35="加算対象外",N35&lt;&gt;"",AE35="―",AJ35="―"),"このサービスについては、キャリアパス要件Ⅰ・Ⅱか令和８年度特例要件のどちらかの要件を満たしている必要があります",""))</f>
        <v/>
      </c>
      <c r="AL35" s="542" t="str">
        <f>IF(N35="","",IF(OR(AND(COUNTIF(AP35,"未入力")&gt;0,AD35=""),AND(COUNTBLANK(AP35)&gt;0,AE35=""),AND(COUNTIF(AN35:BD35,"AF列に色付け")&gt;0,AF35=""),AND(COUNTIF(AN35:BD35,"AG列に色付け")&gt;0,OR(AG35="",AG35=0)),AND(COUNTIF(AN35:BD35,"AH列に色付け")&gt;0,AH35=""),AND(COUNTIF(AN35:BD35,"AI列に色付け")&gt;0,AI35=""),AND(COUNTIF(AN35:BD35,"AJ列に色付け")&gt;0,AJ35="",NOT(OR(BE35="AJ列色消し",BF35="AJ列色消し")))),"！記入が必要な欄（オレンジ色のセル）に空欄があります。空欄を埋めてください。",""))</f>
        <v/>
      </c>
      <c r="AM35" s="543"/>
      <c r="AN35" s="544" t="str">
        <f>IFERROR(VLOOKUP(K35,【参考】数式用!$A$2:$N$57,14,FALSE),"")</f>
        <v/>
      </c>
      <c r="AO35" s="544" t="str">
        <f>IF(AND(K35&lt;&gt;""),"N列に色付け","")</f>
        <v/>
      </c>
      <c r="AP35" s="545" t="str">
        <f>IF(AND(AC35&lt;&gt;0,AC35&lt;&gt;"",AN35="加算対象"),IF(AD35="○","入力済","未入力"),"")</f>
        <v/>
      </c>
      <c r="AQ35" s="545" t="str">
        <f>"キャリアパス要件Ⅰ・Ⅱ_"&amp;AN35</f>
        <v>キャリアパス要件Ⅰ・Ⅱ_</v>
      </c>
      <c r="AR35" s="546" t="str">
        <f>IF(AND(N35&lt;&gt;"",AE35=""),"未入力","入力済")</f>
        <v>入力済</v>
      </c>
      <c r="AS35" s="544" t="str">
        <f>IF(AND(N35&lt;&gt;"",N35&lt;&gt;"処遇改善加算Ⅳ",AN35="加算対象"),"AF列に色付け","")</f>
        <v/>
      </c>
      <c r="AT35" s="546" t="str">
        <f>IF(AND(N35&lt;&gt;"",N35&lt;&gt;"処遇改善加算Ⅳ",N35&lt;&gt;"処遇改善加算",AF35=""),"未入力","入力済")</f>
        <v>入力済</v>
      </c>
      <c r="AU35" s="546" t="str">
        <v/>
      </c>
      <c r="AV35" s="546" t="str">
        <f>IF(AND(AN35="加算対象",N35&lt;&gt;"処遇改善加算Ⅲ",N35&lt;&gt;"処遇改善加算Ⅳ",N35&lt;&gt;"",AU35&lt;&gt;"対象外"),1,"")</f>
        <v/>
      </c>
      <c r="AW35" s="544" t="str">
        <f>IF(AND(AV35=1,OR(AG35=0,AG35=""),AN35="加算対象"),"AH列に色付け","")</f>
        <v/>
      </c>
      <c r="AX35" s="544" t="str">
        <f>IF(AND($AV35=1,$AW35="AH列に色付け",OR($AG35="",$AH35="")),"未入力",IF(AND($AV35=1,$AW35="",$AG35=""),"未入力","入力済"))</f>
        <v>入力済</v>
      </c>
      <c r="AY35" s="546" t="str">
        <f>IFERROR(VLOOKUP(K35,【参考】数式用!$AR$3:$AS$49, 2, FALSE), "")</f>
        <v/>
      </c>
      <c r="AZ35" s="544" t="str">
        <f>IF(AND(AN35="加算対象",OR(N35="処遇改善加算Ⅰイ",N35="処遇改善加算Ⅰロ")),"AI列に色付け","")</f>
        <v/>
      </c>
      <c r="BA35" s="547" t="str">
        <f>IF(AND(OR(N35="処遇改善加算Ⅰイ",N35="処遇改善加算Ⅰロ"),AI35=""),"未入力","入力済")</f>
        <v>入力済</v>
      </c>
      <c r="BB35" s="546" t="str">
        <f>IFERROR(VLOOKUP(K35,【参考】数式用!$AX$3:$AY$56, 2, FALSE), "")</f>
        <v/>
      </c>
      <c r="BC35" s="544" t="str">
        <v/>
      </c>
      <c r="BD35" s="547" t="str">
        <f>IF(AND(COUNTIF(AE35:AH35,"*令和８年度特例要件を*")&gt;0,AJ35=""),"未入力","入力済")</f>
        <v>入力済</v>
      </c>
      <c r="BE35" s="547" t="str">
        <v/>
      </c>
      <c r="BF35" s="547" t="str">
        <f>IF(AND(N35="処遇改善加算",AE35="○"),"AJ列色消し","")</f>
        <v/>
      </c>
      <c r="BG35" s="547" t="str">
        <f>IF(OR(TRIM(BC35)="",BE35="AJ列色消し",BF35="AJ列色消し"),"","入力必要")</f>
        <v/>
      </c>
      <c r="BH35" s="547" t="str">
        <f>IF(AND(BE35="",BG35="入力必要"),IF(AJ35="","未入力","入力済"),"")</f>
        <v/>
      </c>
      <c r="BI35" s="547" t="str">
        <f>G35</f>
        <v/>
      </c>
      <c r="BM35" s="633" t="e">
        <f>VLOOKUP(K35,【参考】数式用!$A$2:$O$57,15,FALSE)</f>
        <v>#N/A</v>
      </c>
    </row>
    <row ht="109.9" customHeight="1" r="36" spans="1:65" s="549" customForma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IF(Q36&gt;=1,(U36*12+W36)-(Q36*12+S36)+1,"")</f>
        <v/>
      </c>
      <c r="AA36" s="458" t="s">
        <v>275</v>
      </c>
      <c r="AB36" s="459" t="str">
        <f>IFERROR(ROUNDDOWN(ROUND(L36*O36,0)*M36,0)*Z36,"")</f>
        <v/>
      </c>
      <c r="AC36" s="460" t="str">
        <f>IFERROR(ROUNDDOWN(ROUNDDOWN(ROUND(L36*VLOOKUP(K36,【参考】数式用!$A$2:$M$57,MATCH("処遇改善加算Ⅳ",【参考】数式用!$G$3:$M$3,0)+6,0),0)*M36,0)*Z36*0.5,0), "")</f>
        <v/>
      </c>
      <c r="AD36" s="156"/>
      <c r="AE36" s="157"/>
      <c r="AF36" s="157"/>
      <c r="AG36" s="158"/>
      <c r="AH36" s="159"/>
      <c r="AI36" s="160"/>
      <c r="AJ36" s="161"/>
      <c r="AK36" s="541" t="str">
        <f>IF(AND(N36&lt;&gt;"",OR(U36&lt;&gt;9,W36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36="加算対象外",N36&lt;&gt;"",AE36="―",AJ36="―"),"このサービスについては、キャリアパス要件Ⅰ・Ⅱか令和８年度特例要件のどちらかの要件を満たしている必要があります",""))</f>
        <v/>
      </c>
      <c r="AL36" s="542" t="str">
        <f>IF(N36="","",IF(OR(AND(COUNTIF(AP36,"未入力")&gt;0,AD36=""),AND(COUNTBLANK(AP36)&gt;0,AE36=""),AND(COUNTIF(AN36:BD36,"AF列に色付け")&gt;0,AF36=""),AND(COUNTIF(AN36:BD36,"AG列に色付け")&gt;0,OR(AG36="",AG36=0)),AND(COUNTIF(AN36:BD36,"AH列に色付け")&gt;0,AH36=""),AND(COUNTIF(AN36:BD36,"AI列に色付け")&gt;0,AI36=""),AND(COUNTIF(AN36:BD36,"AJ列に色付け")&gt;0,AJ36="",NOT(OR(BE36="AJ列色消し",BF36="AJ列色消し")))),"！記入が必要な欄（オレンジ色のセル）に空欄があります。空欄を埋めてください。",""))</f>
        <v/>
      </c>
      <c r="AM36" s="543"/>
      <c r="AN36" s="544" t="str">
        <f>IFERROR(VLOOKUP(K36,【参考】数式用!$A$2:$N$57,14,FALSE),"")</f>
        <v/>
      </c>
      <c r="AO36" s="544" t="str">
        <f>IF(AND(K36&lt;&gt;""),"N列に色付け","")</f>
        <v/>
      </c>
      <c r="AP36" s="545" t="str">
        <f>IF(AND(AC36&lt;&gt;0,AC36&lt;&gt;"",AN36="加算対象"),IF(AD36="○","入力済","未入力"),"")</f>
        <v/>
      </c>
      <c r="AQ36" s="545" t="str">
        <f>"キャリアパス要件Ⅰ・Ⅱ_"&amp;AN36</f>
        <v>キャリアパス要件Ⅰ・Ⅱ_</v>
      </c>
      <c r="AR36" s="546" t="str">
        <f>IF(AND(N36&lt;&gt;"",AE36=""),"未入力","入力済")</f>
        <v>入力済</v>
      </c>
      <c r="AS36" s="544" t="str">
        <f>IF(AND(N36&lt;&gt;"",N36&lt;&gt;"処遇改善加算Ⅳ",AN36="加算対象"),"AF列に色付け","")</f>
        <v/>
      </c>
      <c r="AT36" s="546" t="str">
        <f>IF(AND(N36&lt;&gt;"",N36&lt;&gt;"処遇改善加算Ⅳ",N36&lt;&gt;"処遇改善加算",AF36=""),"未入力","入力済")</f>
        <v>入力済</v>
      </c>
      <c r="AU36" s="546" t="str">
        <v/>
      </c>
      <c r="AV36" s="546" t="str">
        <f>IF(AND(AN36="加算対象",N36&lt;&gt;"処遇改善加算Ⅲ",N36&lt;&gt;"処遇改善加算Ⅳ",N36&lt;&gt;"",AU36&lt;&gt;"対象外"),1,"")</f>
        <v/>
      </c>
      <c r="AW36" s="544" t="str">
        <f>IF(AND(AV36=1,OR(AG36=0,AG36=""),AN36="加算対象"),"AH列に色付け","")</f>
        <v/>
      </c>
      <c r="AX36" s="544" t="str">
        <f>IF(AND($AV36=1,$AW36="AH列に色付け",OR($AG36="",$AH36="")),"未入力",IF(AND($AV36=1,$AW36="",$AG36=""),"未入力","入力済"))</f>
        <v>入力済</v>
      </c>
      <c r="AY36" s="546" t="str">
        <f>IFERROR(VLOOKUP(K36,【参考】数式用!$AR$3:$AS$49, 2, FALSE), "")</f>
        <v/>
      </c>
      <c r="AZ36" s="544" t="str">
        <f>IF(AND(AN36="加算対象",OR(N36="処遇改善加算Ⅰイ",N36="処遇改善加算Ⅰロ")),"AI列に色付け","")</f>
        <v/>
      </c>
      <c r="BA36" s="547" t="str">
        <f>IF(AND(OR(N36="処遇改善加算Ⅰイ",N36="処遇改善加算Ⅰロ"),AI36=""),"未入力","入力済")</f>
        <v>入力済</v>
      </c>
      <c r="BB36" s="546" t="str">
        <f>IFERROR(VLOOKUP(K36,【参考】数式用!$AX$3:$AY$56, 2, FALSE), "")</f>
        <v/>
      </c>
      <c r="BC36" s="544" t="str">
        <v/>
      </c>
      <c r="BD36" s="547" t="str">
        <f>IF(AND(COUNTIF(AE36:AH36,"*令和８年度特例要件を*")&gt;0,AJ36=""),"未入力","入力済")</f>
        <v>入力済</v>
      </c>
      <c r="BE36" s="547" t="str">
        <v/>
      </c>
      <c r="BF36" s="547" t="str">
        <f>IF(AND(N36="処遇改善加算",AE36="○"),"AJ列色消し","")</f>
        <v/>
      </c>
      <c r="BG36" s="547" t="str">
        <f>IF(OR(TRIM(BC36)="",BE36="AJ列色消し",BF36="AJ列色消し"),"","入力必要")</f>
        <v/>
      </c>
      <c r="BH36" s="547" t="str">
        <f>IF(AND(BE36="",BG36="入力必要"),IF(AJ36="","未入力","入力済"),"")</f>
        <v/>
      </c>
      <c r="BI36" s="547" t="str">
        <f>G36</f>
        <v/>
      </c>
      <c r="BM36" s="633" t="e">
        <f>VLOOKUP(K36,【参考】数式用!$A$2:$O$57,15,FALSE)</f>
        <v>#N/A</v>
      </c>
    </row>
    <row ht="109.9" customHeight="1" r="37" spans="1:65" s="549" customForma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IF(Q37&gt;=1,(U37*12+W37)-(Q37*12+S37)+1,"")</f>
        <v/>
      </c>
      <c r="AA37" s="458" t="s">
        <v>275</v>
      </c>
      <c r="AB37" s="459" t="str">
        <f>IFERROR(ROUNDDOWN(ROUND(L37*O37,0)*M37,0)*Z37,"")</f>
        <v/>
      </c>
      <c r="AC37" s="460" t="str">
        <f>IFERROR(ROUNDDOWN(ROUNDDOWN(ROUND(L37*VLOOKUP(K37,【参考】数式用!$A$2:$M$57,MATCH("処遇改善加算Ⅳ",【参考】数式用!$G$3:$M$3,0)+6,0),0)*M37,0)*Z37*0.5,0), "")</f>
        <v/>
      </c>
      <c r="AD37" s="156"/>
      <c r="AE37" s="157"/>
      <c r="AF37" s="157"/>
      <c r="AG37" s="158"/>
      <c r="AH37" s="159"/>
      <c r="AI37" s="160"/>
      <c r="AJ37" s="161"/>
      <c r="AK37" s="541" t="str">
        <f>IF(AND(N37&lt;&gt;"",OR(U37&lt;&gt;9,W37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37="加算対象外",N37&lt;&gt;"",AE37="―",AJ37="―"),"このサービスについては、キャリアパス要件Ⅰ・Ⅱか令和８年度特例要件のどちらかの要件を満たしている必要があります",""))</f>
        <v/>
      </c>
      <c r="AL37" s="542" t="str">
        <f>IF(N37="","",IF(OR(AND(COUNTIF(AP37,"未入力")&gt;0,AD37=""),AND(COUNTBLANK(AP37)&gt;0,AE37=""),AND(COUNTIF(AN37:BD37,"AF列に色付け")&gt;0,AF37=""),AND(COUNTIF(AN37:BD37,"AG列に色付け")&gt;0,OR(AG37="",AG37=0)),AND(COUNTIF(AN37:BD37,"AH列に色付け")&gt;0,AH37=""),AND(COUNTIF(AN37:BD37,"AI列に色付け")&gt;0,AI37=""),AND(COUNTIF(AN37:BD37,"AJ列に色付け")&gt;0,AJ37="",NOT(OR(BE37="AJ列色消し",BF37="AJ列色消し")))),"！記入が必要な欄（オレンジ色のセル）に空欄があります。空欄を埋めてください。",""))</f>
        <v/>
      </c>
      <c r="AM37" s="543"/>
      <c r="AN37" s="544" t="str">
        <f>IFERROR(VLOOKUP(K37,【参考】数式用!$A$2:$N$57,14,FALSE),"")</f>
        <v/>
      </c>
      <c r="AO37" s="544" t="str">
        <f>IF(AND(K37&lt;&gt;""),"N列に色付け","")</f>
        <v/>
      </c>
      <c r="AP37" s="545" t="str">
        <f>IF(AND(AC37&lt;&gt;0,AC37&lt;&gt;"",AN37="加算対象"),IF(AD37="○","入力済","未入力"),"")</f>
        <v/>
      </c>
      <c r="AQ37" s="545" t="str">
        <f>"キャリアパス要件Ⅰ・Ⅱ_"&amp;AN37</f>
        <v>キャリアパス要件Ⅰ・Ⅱ_</v>
      </c>
      <c r="AR37" s="546" t="str">
        <f>IF(AND(N37&lt;&gt;"",AE37=""),"未入力","入力済")</f>
        <v>入力済</v>
      </c>
      <c r="AS37" s="544" t="str">
        <f>IF(AND(N37&lt;&gt;"",N37&lt;&gt;"処遇改善加算Ⅳ",AN37="加算対象"),"AF列に色付け","")</f>
        <v/>
      </c>
      <c r="AT37" s="546" t="str">
        <f>IF(AND(N37&lt;&gt;"",N37&lt;&gt;"処遇改善加算Ⅳ",N37&lt;&gt;"処遇改善加算",AF37=""),"未入力","入力済")</f>
        <v>入力済</v>
      </c>
      <c r="AU37" s="546" t="str">
        <v/>
      </c>
      <c r="AV37" s="546" t="str">
        <f>IF(AND(AN37="加算対象",N37&lt;&gt;"処遇改善加算Ⅲ",N37&lt;&gt;"処遇改善加算Ⅳ",N37&lt;&gt;"",AU37&lt;&gt;"対象外"),1,"")</f>
        <v/>
      </c>
      <c r="AW37" s="544" t="str">
        <f>IF(AND(AV37=1,OR(AG37=0,AG37=""),AN37="加算対象"),"AH列に色付け","")</f>
        <v/>
      </c>
      <c r="AX37" s="544" t="str">
        <f>IF(AND($AV37=1,$AW37="AH列に色付け",OR($AG37="",$AH37="")),"未入力",IF(AND($AV37=1,$AW37="",$AG37=""),"未入力","入力済"))</f>
        <v>入力済</v>
      </c>
      <c r="AY37" s="546" t="str">
        <f>IFERROR(VLOOKUP(K37,【参考】数式用!$AR$3:$AS$49, 2, FALSE), "")</f>
        <v/>
      </c>
      <c r="AZ37" s="544" t="str">
        <f>IF(AND(AN37="加算対象",OR(N37="処遇改善加算Ⅰイ",N37="処遇改善加算Ⅰロ")),"AI列に色付け","")</f>
        <v/>
      </c>
      <c r="BA37" s="547" t="str">
        <f>IF(AND(OR(N37="処遇改善加算Ⅰイ",N37="処遇改善加算Ⅰロ"),AI37=""),"未入力","入力済")</f>
        <v>入力済</v>
      </c>
      <c r="BB37" s="546" t="str">
        <f>IFERROR(VLOOKUP(K37,【参考】数式用!$AX$3:$AY$56, 2, FALSE), "")</f>
        <v/>
      </c>
      <c r="BC37" s="544" t="str">
        <v/>
      </c>
      <c r="BD37" s="547" t="str">
        <f>IF(AND(COUNTIF(AE37:AH37,"*令和８年度特例要件を*")&gt;0,AJ37=""),"未入力","入力済")</f>
        <v>入力済</v>
      </c>
      <c r="BE37" s="547" t="str">
        <v/>
      </c>
      <c r="BF37" s="547" t="str">
        <f>IF(AND(N37="処遇改善加算",AE37="○"),"AJ列色消し","")</f>
        <v/>
      </c>
      <c r="BG37" s="547" t="str">
        <f>IF(OR(TRIM(BC37)="",BE37="AJ列色消し",BF37="AJ列色消し"),"","入力必要")</f>
        <v/>
      </c>
      <c r="BH37" s="547" t="str">
        <f>IF(AND(BE37="",BG37="入力必要"),IF(AJ37="","未入力","入力済"),"")</f>
        <v/>
      </c>
      <c r="BI37" s="547" t="str">
        <f>G37</f>
        <v/>
      </c>
      <c r="BM37" s="633" t="e">
        <f>VLOOKUP(K37,【参考】数式用!$A$2:$O$57,15,FALSE)</f>
        <v>#N/A</v>
      </c>
    </row>
    <row ht="109.9" customHeight="1" r="38" spans="1:65" s="549" customForma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IF(Q38&gt;=1,(U38*12+W38)-(Q38*12+S38)+1,"")</f>
        <v/>
      </c>
      <c r="AA38" s="458" t="s">
        <v>275</v>
      </c>
      <c r="AB38" s="459" t="str">
        <f>IFERROR(ROUNDDOWN(ROUND(L38*O38,0)*M38,0)*Z38,"")</f>
        <v/>
      </c>
      <c r="AC38" s="460" t="str">
        <f>IFERROR(ROUNDDOWN(ROUNDDOWN(ROUND(L38*VLOOKUP(K38,【参考】数式用!$A$2:$M$57,MATCH("処遇改善加算Ⅳ",【参考】数式用!$G$3:$M$3,0)+6,0),0)*M38,0)*Z38*0.5,0), "")</f>
        <v/>
      </c>
      <c r="AD38" s="156"/>
      <c r="AE38" s="157"/>
      <c r="AF38" s="157"/>
      <c r="AG38" s="158"/>
      <c r="AH38" s="159"/>
      <c r="AI38" s="160"/>
      <c r="AJ38" s="161"/>
      <c r="AK38" s="541" t="str">
        <f>IF(AND(N38&lt;&gt;"",OR(U38&lt;&gt;9,W38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38="加算対象外",N38&lt;&gt;"",AE38="―",AJ38="―"),"このサービスについては、キャリアパス要件Ⅰ・Ⅱか令和８年度特例要件のどちらかの要件を満たしている必要があります",""))</f>
        <v/>
      </c>
      <c r="AL38" s="542" t="str">
        <f>IF(N38="","",IF(OR(AND(COUNTIF(AP38,"未入力")&gt;0,AD38=""),AND(COUNTBLANK(AP38)&gt;0,AE38=""),AND(COUNTIF(AN38:BD38,"AF列に色付け")&gt;0,AF38=""),AND(COUNTIF(AN38:BD38,"AG列に色付け")&gt;0,OR(AG38="",AG38=0)),AND(COUNTIF(AN38:BD38,"AH列に色付け")&gt;0,AH38=""),AND(COUNTIF(AN38:BD38,"AI列に色付け")&gt;0,AI38=""),AND(COUNTIF(AN38:BD38,"AJ列に色付け")&gt;0,AJ38="",NOT(OR(BE38="AJ列色消し",BF38="AJ列色消し")))),"！記入が必要な欄（オレンジ色のセル）に空欄があります。空欄を埋めてください。",""))</f>
        <v/>
      </c>
      <c r="AM38" s="543"/>
      <c r="AN38" s="544" t="str">
        <f>IFERROR(VLOOKUP(K38,【参考】数式用!$A$2:$N$57,14,FALSE),"")</f>
        <v/>
      </c>
      <c r="AO38" s="544" t="str">
        <f>IF(AND(K38&lt;&gt;""),"N列に色付け","")</f>
        <v/>
      </c>
      <c r="AP38" s="545" t="str">
        <f>IF(AND(AC38&lt;&gt;0,AC38&lt;&gt;"",AN38="加算対象"),IF(AD38="○","入力済","未入力"),"")</f>
        <v/>
      </c>
      <c r="AQ38" s="545" t="str">
        <f>"キャリアパス要件Ⅰ・Ⅱ_"&amp;AN38</f>
        <v>キャリアパス要件Ⅰ・Ⅱ_</v>
      </c>
      <c r="AR38" s="546" t="str">
        <f>IF(AND(N38&lt;&gt;"",AE38=""),"未入力","入力済")</f>
        <v>入力済</v>
      </c>
      <c r="AS38" s="544" t="str">
        <f>IF(AND(N38&lt;&gt;"",N38&lt;&gt;"処遇改善加算Ⅳ",AN38="加算対象"),"AF列に色付け","")</f>
        <v/>
      </c>
      <c r="AT38" s="546" t="str">
        <f>IF(AND(N38&lt;&gt;"",N38&lt;&gt;"処遇改善加算Ⅳ",N38&lt;&gt;"処遇改善加算",AF38=""),"未入力","入力済")</f>
        <v>入力済</v>
      </c>
      <c r="AU38" s="546" t="str">
        <v/>
      </c>
      <c r="AV38" s="546" t="str">
        <f>IF(AND(AN38="加算対象",N38&lt;&gt;"処遇改善加算Ⅲ",N38&lt;&gt;"処遇改善加算Ⅳ",N38&lt;&gt;"",AU38&lt;&gt;"対象外"),1,"")</f>
        <v/>
      </c>
      <c r="AW38" s="544" t="str">
        <f>IF(AND(AV38=1,OR(AG38=0,AG38=""),AN38="加算対象"),"AH列に色付け","")</f>
        <v/>
      </c>
      <c r="AX38" s="544" t="str">
        <f>IF(AND($AV38=1,$AW38="AH列に色付け",OR($AG38="",$AH38="")),"未入力",IF(AND($AV38=1,$AW38="",$AG38=""),"未入力","入力済"))</f>
        <v>入力済</v>
      </c>
      <c r="AY38" s="546" t="str">
        <f>IFERROR(VLOOKUP(K38,【参考】数式用!$AR$3:$AS$49, 2, FALSE), "")</f>
        <v/>
      </c>
      <c r="AZ38" s="544" t="str">
        <f>IF(AND(AN38="加算対象",OR(N38="処遇改善加算Ⅰイ",N38="処遇改善加算Ⅰロ")),"AI列に色付け","")</f>
        <v/>
      </c>
      <c r="BA38" s="547" t="str">
        <f>IF(AND(OR(N38="処遇改善加算Ⅰイ",N38="処遇改善加算Ⅰロ"),AI38=""),"未入力","入力済")</f>
        <v>入力済</v>
      </c>
      <c r="BB38" s="546" t="str">
        <f>IFERROR(VLOOKUP(K38,【参考】数式用!$AX$3:$AY$56, 2, FALSE), "")</f>
        <v/>
      </c>
      <c r="BC38" s="544" t="str">
        <v/>
      </c>
      <c r="BD38" s="547" t="str">
        <f>IF(AND(COUNTIF(AE38:AH38,"*令和８年度特例要件を*")&gt;0,AJ38=""),"未入力","入力済")</f>
        <v>入力済</v>
      </c>
      <c r="BE38" s="547" t="str">
        <v/>
      </c>
      <c r="BF38" s="547" t="str">
        <f>IF(AND(N38="処遇改善加算",AE38="○"),"AJ列色消し","")</f>
        <v/>
      </c>
      <c r="BG38" s="547" t="str">
        <f>IF(OR(TRIM(BC38)="",BE38="AJ列色消し",BF38="AJ列色消し"),"","入力必要")</f>
        <v/>
      </c>
      <c r="BH38" s="547" t="str">
        <f>IF(AND(BE38="",BG38="入力必要"),IF(AJ38="","未入力","入力済"),"")</f>
        <v/>
      </c>
      <c r="BI38" s="547" t="str">
        <f>G38</f>
        <v/>
      </c>
      <c r="BM38" s="633" t="e">
        <f>VLOOKUP(K38,【参考】数式用!$A$2:$O$57,15,FALSE)</f>
        <v>#N/A</v>
      </c>
    </row>
    <row ht="109.9" customHeight="1" r="39" spans="1:65" s="549" customForma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IF(Q39&gt;=1,(U39*12+W39)-(Q39*12+S39)+1,"")</f>
        <v/>
      </c>
      <c r="AA39" s="458" t="s">
        <v>275</v>
      </c>
      <c r="AB39" s="459" t="str">
        <f>IFERROR(ROUNDDOWN(ROUND(L39*O39,0)*M39,0)*Z39,"")</f>
        <v/>
      </c>
      <c r="AC39" s="460" t="str">
        <f>IFERROR(ROUNDDOWN(ROUNDDOWN(ROUND(L39*VLOOKUP(K39,【参考】数式用!$A$2:$M$57,MATCH("処遇改善加算Ⅳ",【参考】数式用!$G$3:$M$3,0)+6,0),0)*M39,0)*Z39*0.5,0), "")</f>
        <v/>
      </c>
      <c r="AD39" s="156"/>
      <c r="AE39" s="157"/>
      <c r="AF39" s="157"/>
      <c r="AG39" s="158"/>
      <c r="AH39" s="159"/>
      <c r="AI39" s="160"/>
      <c r="AJ39" s="161"/>
      <c r="AK39" s="541" t="str">
        <f>IF(AND(N39&lt;&gt;"",OR(U39&lt;&gt;9,W39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39="加算対象外",N39&lt;&gt;"",AE39="―",AJ39="―"),"このサービスについては、キャリアパス要件Ⅰ・Ⅱか令和８年度特例要件のどちらかの要件を満たしている必要があります",""))</f>
        <v/>
      </c>
      <c r="AL39" s="542" t="str">
        <f>IF(N39="","",IF(OR(AND(COUNTIF(AP39,"未入力")&gt;0,AD39=""),AND(COUNTBLANK(AP39)&gt;0,AE39=""),AND(COUNTIF(AN39:BD39,"AF列に色付け")&gt;0,AF39=""),AND(COUNTIF(AN39:BD39,"AG列に色付け")&gt;0,OR(AG39="",AG39=0)),AND(COUNTIF(AN39:BD39,"AH列に色付け")&gt;0,AH39=""),AND(COUNTIF(AN39:BD39,"AI列に色付け")&gt;0,AI39=""),AND(COUNTIF(AN39:BD39,"AJ列に色付け")&gt;0,AJ39="",NOT(OR(BE39="AJ列色消し",BF39="AJ列色消し")))),"！記入が必要な欄（オレンジ色のセル）に空欄があります。空欄を埋めてください。",""))</f>
        <v/>
      </c>
      <c r="AM39" s="543"/>
      <c r="AN39" s="544" t="str">
        <f>IFERROR(VLOOKUP(K39,【参考】数式用!$A$2:$N$57,14,FALSE),"")</f>
        <v/>
      </c>
      <c r="AO39" s="544" t="str">
        <f>IF(AND(K39&lt;&gt;""),"N列に色付け","")</f>
        <v/>
      </c>
      <c r="AP39" s="545" t="str">
        <f>IF(AND(AC39&lt;&gt;0,AC39&lt;&gt;"",AN39="加算対象"),IF(AD39="○","入力済","未入力"),"")</f>
        <v/>
      </c>
      <c r="AQ39" s="545" t="str">
        <f>"キャリアパス要件Ⅰ・Ⅱ_"&amp;AN39</f>
        <v>キャリアパス要件Ⅰ・Ⅱ_</v>
      </c>
      <c r="AR39" s="546" t="str">
        <f>IF(AND(N39&lt;&gt;"",AE39=""),"未入力","入力済")</f>
        <v>入力済</v>
      </c>
      <c r="AS39" s="544" t="str">
        <f>IF(AND(N39&lt;&gt;"",N39&lt;&gt;"処遇改善加算Ⅳ",AN39="加算対象"),"AF列に色付け","")</f>
        <v/>
      </c>
      <c r="AT39" s="546" t="str">
        <f>IF(AND(N39&lt;&gt;"",N39&lt;&gt;"処遇改善加算Ⅳ",N39&lt;&gt;"処遇改善加算",AF39=""),"未入力","入力済")</f>
        <v>入力済</v>
      </c>
      <c r="AU39" s="546" t="str">
        <v/>
      </c>
      <c r="AV39" s="546" t="str">
        <f>IF(AND(AN39="加算対象",N39&lt;&gt;"処遇改善加算Ⅲ",N39&lt;&gt;"処遇改善加算Ⅳ",N39&lt;&gt;"",AU39&lt;&gt;"対象外"),1,"")</f>
        <v/>
      </c>
      <c r="AW39" s="544" t="str">
        <f>IF(AND(AV39=1,OR(AG39=0,AG39=""),AN39="加算対象"),"AH列に色付け","")</f>
        <v/>
      </c>
      <c r="AX39" s="544" t="str">
        <f>IF(AND($AV39=1,$AW39="AH列に色付け",OR($AG39="",$AH39="")),"未入力",IF(AND($AV39=1,$AW39="",$AG39=""),"未入力","入力済"))</f>
        <v>入力済</v>
      </c>
      <c r="AY39" s="546" t="str">
        <f>IFERROR(VLOOKUP(K39,【参考】数式用!$AR$3:$AS$49, 2, FALSE), "")</f>
        <v/>
      </c>
      <c r="AZ39" s="544" t="str">
        <f>IF(AND(AN39="加算対象",OR(N39="処遇改善加算Ⅰイ",N39="処遇改善加算Ⅰロ")),"AI列に色付け","")</f>
        <v/>
      </c>
      <c r="BA39" s="547" t="str">
        <f>IF(AND(OR(N39="処遇改善加算Ⅰイ",N39="処遇改善加算Ⅰロ"),AI39=""),"未入力","入力済")</f>
        <v>入力済</v>
      </c>
      <c r="BB39" s="546" t="str">
        <f>IFERROR(VLOOKUP(K39,【参考】数式用!$AX$3:$AY$56, 2, FALSE), "")</f>
        <v/>
      </c>
      <c r="BC39" s="544" t="str">
        <v/>
      </c>
      <c r="BD39" s="547" t="str">
        <f>IF(AND(COUNTIF(AE39:AH39,"*令和８年度特例要件を*")&gt;0,AJ39=""),"未入力","入力済")</f>
        <v>入力済</v>
      </c>
      <c r="BE39" s="547" t="str">
        <v/>
      </c>
      <c r="BF39" s="547" t="str">
        <f>IF(AND(N39="処遇改善加算",AE39="○"),"AJ列色消し","")</f>
        <v/>
      </c>
      <c r="BG39" s="547" t="str">
        <f>IF(OR(TRIM(BC39)="",BE39="AJ列色消し",BF39="AJ列色消し"),"","入力必要")</f>
        <v/>
      </c>
      <c r="BH39" s="547" t="str">
        <f>IF(AND(BE39="",BG39="入力必要"),IF(AJ39="","未入力","入力済"),"")</f>
        <v/>
      </c>
      <c r="BI39" s="547" t="str">
        <f>G39</f>
        <v/>
      </c>
      <c r="BM39" s="633" t="e">
        <f>VLOOKUP(K39,【参考】数式用!$A$2:$O$57,15,FALSE)</f>
        <v>#N/A</v>
      </c>
    </row>
    <row ht="109.9" customHeight="1" r="40" spans="1:65" s="549" customForma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IF(Q40&gt;=1,(U40*12+W40)-(Q40*12+S40)+1,"")</f>
        <v/>
      </c>
      <c r="AA40" s="458" t="s">
        <v>275</v>
      </c>
      <c r="AB40" s="459" t="str">
        <f>IFERROR(ROUNDDOWN(ROUND(L40*O40,0)*M40,0)*Z40,"")</f>
        <v/>
      </c>
      <c r="AC40" s="460" t="str">
        <f>IFERROR(ROUNDDOWN(ROUNDDOWN(ROUND(L40*VLOOKUP(K40,【参考】数式用!$A$2:$M$57,MATCH("処遇改善加算Ⅳ",【参考】数式用!$G$3:$M$3,0)+6,0),0)*M40,0)*Z40*0.5,0), "")</f>
        <v/>
      </c>
      <c r="AD40" s="156"/>
      <c r="AE40" s="157"/>
      <c r="AF40" s="157"/>
      <c r="AG40" s="158"/>
      <c r="AH40" s="159"/>
      <c r="AI40" s="160"/>
      <c r="AJ40" s="161"/>
      <c r="AK40" s="541" t="str">
        <f>IF(AND(N40&lt;&gt;"",OR(U40&lt;&gt;9,W40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40="加算対象外",N40&lt;&gt;"",AE40="―",AJ40="―"),"このサービスについては、キャリアパス要件Ⅰ・Ⅱか令和８年度特例要件のどちらかの要件を満たしている必要があります",""))</f>
        <v/>
      </c>
      <c r="AL40" s="542" t="str">
        <f>IF(N40="","",IF(OR(AND(COUNTIF(AP40,"未入力")&gt;0,AD40=""),AND(COUNTBLANK(AP40)&gt;0,AE40=""),AND(COUNTIF(AN40:BD40,"AF列に色付け")&gt;0,AF40=""),AND(COUNTIF(AN40:BD40,"AG列に色付け")&gt;0,OR(AG40="",AG40=0)),AND(COUNTIF(AN40:BD40,"AH列に色付け")&gt;0,AH40=""),AND(COUNTIF(AN40:BD40,"AI列に色付け")&gt;0,AI40=""),AND(COUNTIF(AN40:BD40,"AJ列に色付け")&gt;0,AJ40="",NOT(OR(BE40="AJ列色消し",BF40="AJ列色消し")))),"！記入が必要な欄（オレンジ色のセル）に空欄があります。空欄を埋めてください。",""))</f>
        <v/>
      </c>
      <c r="AM40" s="543"/>
      <c r="AN40" s="544" t="str">
        <f>IFERROR(VLOOKUP(K40,【参考】数式用!$A$2:$N$57,14,FALSE),"")</f>
        <v/>
      </c>
      <c r="AO40" s="544" t="str">
        <f>IF(AND(K40&lt;&gt;""),"N列に色付け","")</f>
        <v/>
      </c>
      <c r="AP40" s="545" t="str">
        <f>IF(AND(AC40&lt;&gt;0,AC40&lt;&gt;"",AN40="加算対象"),IF(AD40="○","入力済","未入力"),"")</f>
        <v/>
      </c>
      <c r="AQ40" s="545" t="str">
        <f>"キャリアパス要件Ⅰ・Ⅱ_"&amp;AN40</f>
        <v>キャリアパス要件Ⅰ・Ⅱ_</v>
      </c>
      <c r="AR40" s="546" t="str">
        <f>IF(AND(N40&lt;&gt;"",AE40=""),"未入力","入力済")</f>
        <v>入力済</v>
      </c>
      <c r="AS40" s="544" t="str">
        <f>IF(AND(N40&lt;&gt;"",N40&lt;&gt;"処遇改善加算Ⅳ",AN40="加算対象"),"AF列に色付け","")</f>
        <v/>
      </c>
      <c r="AT40" s="546" t="str">
        <f>IF(AND(N40&lt;&gt;"",N40&lt;&gt;"処遇改善加算Ⅳ",N40&lt;&gt;"処遇改善加算",AF40=""),"未入力","入力済")</f>
        <v>入力済</v>
      </c>
      <c r="AU40" s="546" t="str">
        <v/>
      </c>
      <c r="AV40" s="546" t="str">
        <f>IF(AND(AN40="加算対象",N40&lt;&gt;"処遇改善加算Ⅲ",N40&lt;&gt;"処遇改善加算Ⅳ",N40&lt;&gt;"",AU40&lt;&gt;"対象外"),1,"")</f>
        <v/>
      </c>
      <c r="AW40" s="544" t="str">
        <f>IF(AND(AV40=1,OR(AG40=0,AG40=""),AN40="加算対象"),"AH列に色付け","")</f>
        <v/>
      </c>
      <c r="AX40" s="544" t="str">
        <f>IF(AND($AV40=1,$AW40="AH列に色付け",OR($AG40="",$AH40="")),"未入力",IF(AND($AV40=1,$AW40="",$AG40=""),"未入力","入力済"))</f>
        <v>入力済</v>
      </c>
      <c r="AY40" s="546" t="str">
        <f>IFERROR(VLOOKUP(K40,【参考】数式用!$AR$3:$AS$49, 2, FALSE), "")</f>
        <v/>
      </c>
      <c r="AZ40" s="544" t="str">
        <f>IF(AND(AN40="加算対象",OR(N40="処遇改善加算Ⅰイ",N40="処遇改善加算Ⅰロ")),"AI列に色付け","")</f>
        <v/>
      </c>
      <c r="BA40" s="547" t="str">
        <f>IF(AND(OR(N40="処遇改善加算Ⅰイ",N40="処遇改善加算Ⅰロ"),AI40=""),"未入力","入力済")</f>
        <v>入力済</v>
      </c>
      <c r="BB40" s="546" t="str">
        <f>IFERROR(VLOOKUP(K40,【参考】数式用!$AX$3:$AY$56, 2, FALSE), "")</f>
        <v/>
      </c>
      <c r="BC40" s="544" t="str">
        <v/>
      </c>
      <c r="BD40" s="547" t="str">
        <f>IF(AND(COUNTIF(AE40:AH40,"*令和８年度特例要件を*")&gt;0,AJ40=""),"未入力","入力済")</f>
        <v>入力済</v>
      </c>
      <c r="BE40" s="547" t="str">
        <v/>
      </c>
      <c r="BF40" s="547" t="str">
        <f>IF(AND(N40="処遇改善加算",AE40="○"),"AJ列色消し","")</f>
        <v/>
      </c>
      <c r="BG40" s="547" t="str">
        <f>IF(OR(TRIM(BC40)="",BE40="AJ列色消し",BF40="AJ列色消し"),"","入力必要")</f>
        <v/>
      </c>
      <c r="BH40" s="547" t="str">
        <f>IF(AND(BE40="",BG40="入力必要"),IF(AJ40="","未入力","入力済"),"")</f>
        <v/>
      </c>
      <c r="BI40" s="547" t="str">
        <f>G40</f>
        <v/>
      </c>
      <c r="BM40" s="633" t="e">
        <f>VLOOKUP(K40,【参考】数式用!$A$2:$O$57,15,FALSE)</f>
        <v>#N/A</v>
      </c>
    </row>
    <row ht="109.9" customHeight="1" r="41" spans="1:65"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IF(Q41&gt;=1,(U41*12+W41)-(Q41*12+S41)+1,"")</f>
        <v/>
      </c>
      <c r="AA41" s="458" t="s">
        <v>275</v>
      </c>
      <c r="AB41" s="459" t="str">
        <f>IFERROR(ROUNDDOWN(ROUND(L41*O41,0)*M41,0)*Z41,"")</f>
        <v/>
      </c>
      <c r="AC41" s="460" t="str">
        <f>IFERROR(ROUNDDOWN(ROUNDDOWN(ROUND(L41*VLOOKUP(K41,【参考】数式用!$A$2:$M$57,MATCH("処遇改善加算Ⅳ",【参考】数式用!$G$3:$M$3,0)+6,0),0)*M41,0)*Z41*0.5,0), "")</f>
        <v/>
      </c>
      <c r="AD41" s="156"/>
      <c r="AE41" s="157"/>
      <c r="AF41" s="157"/>
      <c r="AG41" s="158"/>
      <c r="AH41" s="159"/>
      <c r="AI41" s="160"/>
      <c r="AJ41" s="161"/>
      <c r="AK41" s="541" t="str">
        <f>IF(AND(N41&lt;&gt;"",OR(U41&lt;&gt;9,W41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41="加算対象外",N41&lt;&gt;"",AE41="―",AJ41="―"),"このサービスについては、キャリアパス要件Ⅰ・Ⅱか令和８年度特例要件のどちらかの要件を満たしている必要があります",""))</f>
        <v/>
      </c>
      <c r="AL41" s="542" t="str">
        <f>IF(N41="","",IF(OR(AND(COUNTIF(AP41,"未入力")&gt;0,AD41=""),AND(COUNTBLANK(AP41)&gt;0,AE41=""),AND(COUNTIF(AN41:BD41,"AF列に色付け")&gt;0,AF41=""),AND(COUNTIF(AN41:BD41,"AG列に色付け")&gt;0,OR(AG41="",AG41=0)),AND(COUNTIF(AN41:BD41,"AH列に色付け")&gt;0,AH41=""),AND(COUNTIF(AN41:BD41,"AI列に色付け")&gt;0,AI41=""),AND(COUNTIF(AN41:BD41,"AJ列に色付け")&gt;0,AJ41="",NOT(OR(BE41="AJ列色消し",BF41="AJ列色消し")))),"！記入が必要な欄（オレンジ色のセル）に空欄があります。空欄を埋めてください。",""))</f>
        <v/>
      </c>
      <c r="AM41" s="543"/>
      <c r="AN41" s="544" t="str">
        <f>IFERROR(VLOOKUP(K41,【参考】数式用!$A$2:$N$57,14,FALSE),"")</f>
        <v/>
      </c>
      <c r="AO41" s="544" t="str">
        <f>IF(AND(K41&lt;&gt;""),"N列に色付け","")</f>
        <v/>
      </c>
      <c r="AP41" s="545" t="str">
        <f>IF(AND(AC41&lt;&gt;0,AC41&lt;&gt;"",AN41="加算対象"),IF(AD41="○","入力済","未入力"),"")</f>
        <v/>
      </c>
      <c r="AQ41" s="545" t="str">
        <f>"キャリアパス要件Ⅰ・Ⅱ_"&amp;AN41</f>
        <v>キャリアパス要件Ⅰ・Ⅱ_</v>
      </c>
      <c r="AR41" s="546" t="str">
        <f>IF(AND(N41&lt;&gt;"",AE41=""),"未入力","入力済")</f>
        <v>入力済</v>
      </c>
      <c r="AS41" s="544" t="str">
        <f>IF(AND(N41&lt;&gt;"",N41&lt;&gt;"処遇改善加算Ⅳ",AN41="加算対象"),"AF列に色付け","")</f>
        <v/>
      </c>
      <c r="AT41" s="546" t="str">
        <f>IF(AND(N41&lt;&gt;"",N41&lt;&gt;"処遇改善加算Ⅳ",N41&lt;&gt;"処遇改善加算",AF41=""),"未入力","入力済")</f>
        <v>入力済</v>
      </c>
      <c r="AU41" s="546" t="str">
        <v/>
      </c>
      <c r="AV41" s="546" t="str">
        <f>IF(AND(AN41="加算対象",N41&lt;&gt;"処遇改善加算Ⅲ",N41&lt;&gt;"処遇改善加算Ⅳ",N41&lt;&gt;"",AU41&lt;&gt;"対象外"),1,"")</f>
        <v/>
      </c>
      <c r="AW41" s="544" t="str">
        <f>IF(AND(AV41=1,OR(AG41=0,AG41=""),AN41="加算対象"),"AH列に色付け","")</f>
        <v/>
      </c>
      <c r="AX41" s="544" t="str">
        <f>IF(AND($AV41=1,$AW41="AH列に色付け",OR($AG41="",$AH41="")),"未入力",IF(AND($AV41=1,$AW41="",$AG41=""),"未入力","入力済"))</f>
        <v>入力済</v>
      </c>
      <c r="AY41" s="546" t="str">
        <f>IFERROR(VLOOKUP(K41,【参考】数式用!$AR$3:$AS$49, 2, FALSE), "")</f>
        <v/>
      </c>
      <c r="AZ41" s="544" t="str">
        <f>IF(AND(AN41="加算対象",OR(N41="処遇改善加算Ⅰイ",N41="処遇改善加算Ⅰロ")),"AI列に色付け","")</f>
        <v/>
      </c>
      <c r="BA41" s="547" t="str">
        <f>IF(AND(OR(N41="処遇改善加算Ⅰイ",N41="処遇改善加算Ⅰロ"),AI41=""),"未入力","入力済")</f>
        <v>入力済</v>
      </c>
      <c r="BB41" s="546" t="str">
        <f>IFERROR(VLOOKUP(K41,【参考】数式用!$AX$3:$AY$56, 2, FALSE), "")</f>
        <v/>
      </c>
      <c r="BC41" s="544" t="str">
        <v/>
      </c>
      <c r="BD41" s="547" t="str">
        <f>IF(AND(COUNTIF(AE41:AH41,"*令和８年度特例要件を*")&gt;0,AJ41=""),"未入力","入力済")</f>
        <v>入力済</v>
      </c>
      <c r="BE41" s="547" t="str">
        <v/>
      </c>
      <c r="BF41" s="547" t="str">
        <f>IF(AND(N41="処遇改善加算",AE41="○"),"AJ列色消し","")</f>
        <v/>
      </c>
      <c r="BG41" s="547" t="str">
        <f>IF(OR(TRIM(BC41)="",BE41="AJ列色消し",BF41="AJ列色消し"),"","入力必要")</f>
        <v/>
      </c>
      <c r="BH41" s="547" t="str">
        <f>IF(AND(BE41="",BG41="入力必要"),IF(AJ41="","未入力","入力済"),"")</f>
        <v/>
      </c>
      <c r="BI41" s="547" t="str">
        <f>G41</f>
        <v/>
      </c>
      <c r="BM41" s="633" t="e">
        <f>VLOOKUP(K41,【参考】数式用!$A$2:$O$57,15,FALSE)</f>
        <v>#N/A</v>
      </c>
    </row>
    <row ht="109.9" customHeight="1" r="42" spans="1:65"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IF(Q42&gt;=1,(U42*12+W42)-(Q42*12+S42)+1,"")</f>
        <v/>
      </c>
      <c r="AA42" s="458" t="s">
        <v>275</v>
      </c>
      <c r="AB42" s="459" t="str">
        <f>IFERROR(ROUNDDOWN(ROUND(L42*O42,0)*M42,0)*Z42,"")</f>
        <v/>
      </c>
      <c r="AC42" s="460" t="str">
        <f>IFERROR(ROUNDDOWN(ROUNDDOWN(ROUND(L42*VLOOKUP(K42,【参考】数式用!$A$2:$M$57,MATCH("処遇改善加算Ⅳ",【参考】数式用!$G$3:$M$3,0)+6,0),0)*M42,0)*Z42*0.5,0), "")</f>
        <v/>
      </c>
      <c r="AD42" s="156"/>
      <c r="AE42" s="157"/>
      <c r="AF42" s="157"/>
      <c r="AG42" s="158"/>
      <c r="AH42" s="159"/>
      <c r="AI42" s="160"/>
      <c r="AJ42" s="161"/>
      <c r="AK42" s="541" t="str">
        <f>IF(AND(N42&lt;&gt;"",OR(U42&lt;&gt;9,W42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42="加算対象外",N42&lt;&gt;"",AE42="―",AJ42="―"),"このサービスについては、キャリアパス要件Ⅰ・Ⅱか令和８年度特例要件のどちらかの要件を満たしている必要があります",""))</f>
        <v/>
      </c>
      <c r="AL42" s="542" t="str">
        <f>IF(N42="","",IF(OR(AND(COUNTIF(AP42,"未入力")&gt;0,AD42=""),AND(COUNTBLANK(AP42)&gt;0,AE42=""),AND(COUNTIF(AN42:BD42,"AF列に色付け")&gt;0,AF42=""),AND(COUNTIF(AN42:BD42,"AG列に色付け")&gt;0,OR(AG42="",AG42=0)),AND(COUNTIF(AN42:BD42,"AH列に色付け")&gt;0,AH42=""),AND(COUNTIF(AN42:BD42,"AI列に色付け")&gt;0,AI42=""),AND(COUNTIF(AN42:BD42,"AJ列に色付け")&gt;0,AJ42="",NOT(OR(BE42="AJ列色消し",BF42="AJ列色消し")))),"！記入が必要な欄（オレンジ色のセル）に空欄があります。空欄を埋めてください。",""))</f>
        <v/>
      </c>
      <c r="AM42" s="543"/>
      <c r="AN42" s="544" t="str">
        <f>IFERROR(VLOOKUP(K42,【参考】数式用!$A$2:$N$57,14,FALSE),"")</f>
        <v/>
      </c>
      <c r="AO42" s="544" t="str">
        <f>IF(AND(K42&lt;&gt;""),"N列に色付け","")</f>
        <v/>
      </c>
      <c r="AP42" s="545" t="str">
        <f>IF(AND(AC42&lt;&gt;0,AC42&lt;&gt;"",AN42="加算対象"),IF(AD42="○","入力済","未入力"),"")</f>
        <v/>
      </c>
      <c r="AQ42" s="545" t="str">
        <f>"キャリアパス要件Ⅰ・Ⅱ_"&amp;AN42</f>
        <v>キャリアパス要件Ⅰ・Ⅱ_</v>
      </c>
      <c r="AR42" s="546" t="str">
        <f>IF(AND(N42&lt;&gt;"",AE42=""),"未入力","入力済")</f>
        <v>入力済</v>
      </c>
      <c r="AS42" s="544" t="str">
        <f>IF(AND(N42&lt;&gt;"",N42&lt;&gt;"処遇改善加算Ⅳ",AN42="加算対象"),"AF列に色付け","")</f>
        <v/>
      </c>
      <c r="AT42" s="546" t="str">
        <f>IF(AND(N42&lt;&gt;"",N42&lt;&gt;"処遇改善加算Ⅳ",N42&lt;&gt;"処遇改善加算",AF42=""),"未入力","入力済")</f>
        <v>入力済</v>
      </c>
      <c r="AU42" s="546" t="str">
        <v/>
      </c>
      <c r="AV42" s="546" t="str">
        <f>IF(AND(AN42="加算対象",N42&lt;&gt;"処遇改善加算Ⅲ",N42&lt;&gt;"処遇改善加算Ⅳ",N42&lt;&gt;"",AU42&lt;&gt;"対象外"),1,"")</f>
        <v/>
      </c>
      <c r="AW42" s="544" t="str">
        <f>IF(AND(AV42=1,OR(AG42=0,AG42=""),AN42="加算対象"),"AH列に色付け","")</f>
        <v/>
      </c>
      <c r="AX42" s="544" t="str">
        <f>IF(AND($AV42=1,$AW42="AH列に色付け",OR($AG42="",$AH42="")),"未入力",IF(AND($AV42=1,$AW42="",$AG42=""),"未入力","入力済"))</f>
        <v>入力済</v>
      </c>
      <c r="AY42" s="546" t="str">
        <f>IFERROR(VLOOKUP(K42,【参考】数式用!$AR$3:$AS$49, 2, FALSE), "")</f>
        <v/>
      </c>
      <c r="AZ42" s="544" t="str">
        <f>IF(AND(AN42="加算対象",OR(N42="処遇改善加算Ⅰイ",N42="処遇改善加算Ⅰロ")),"AI列に色付け","")</f>
        <v/>
      </c>
      <c r="BA42" s="547" t="str">
        <f>IF(AND(OR(N42="処遇改善加算Ⅰイ",N42="処遇改善加算Ⅰロ"),AI42=""),"未入力","入力済")</f>
        <v>入力済</v>
      </c>
      <c r="BB42" s="546" t="str">
        <f>IFERROR(VLOOKUP(K42,【参考】数式用!$AX$3:$AY$56, 2, FALSE), "")</f>
        <v/>
      </c>
      <c r="BC42" s="544" t="str">
        <v/>
      </c>
      <c r="BD42" s="547" t="str">
        <f>IF(AND(COUNTIF(AE42:AH42,"*令和８年度特例要件を*")&gt;0,AJ42=""),"未入力","入力済")</f>
        <v>入力済</v>
      </c>
      <c r="BE42" s="547" t="str">
        <v/>
      </c>
      <c r="BF42" s="547" t="str">
        <f>IF(AND(N42="処遇改善加算",AE42="○"),"AJ列色消し","")</f>
        <v/>
      </c>
      <c r="BG42" s="547" t="str">
        <f>IF(OR(TRIM(BC42)="",BE42="AJ列色消し",BF42="AJ列色消し"),"","入力必要")</f>
        <v/>
      </c>
      <c r="BH42" s="547" t="str">
        <f>IF(AND(BE42="",BG42="入力必要"),IF(AJ42="","未入力","入力済"),"")</f>
        <v/>
      </c>
      <c r="BI42" s="547" t="str">
        <f>G42</f>
        <v/>
      </c>
      <c r="BM42" s="633" t="e">
        <f>VLOOKUP(K42,【参考】数式用!$A$2:$O$57,15,FALSE)</f>
        <v>#N/A</v>
      </c>
    </row>
    <row ht="109.9" customHeight="1" r="43" spans="1:65"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IF(Q43&gt;=1,(U43*12+W43)-(Q43*12+S43)+1,"")</f>
        <v/>
      </c>
      <c r="AA43" s="458" t="s">
        <v>275</v>
      </c>
      <c r="AB43" s="459" t="str">
        <f>IFERROR(ROUNDDOWN(ROUND(L43*O43,0)*M43,0)*Z43,"")</f>
        <v/>
      </c>
      <c r="AC43" s="460" t="str">
        <f>IFERROR(ROUNDDOWN(ROUNDDOWN(ROUND(L43*VLOOKUP(K43,【参考】数式用!$A$2:$M$57,MATCH("処遇改善加算Ⅳ",【参考】数式用!$G$3:$M$3,0)+6,0),0)*M43,0)*Z43*0.5,0), "")</f>
        <v/>
      </c>
      <c r="AD43" s="156"/>
      <c r="AE43" s="157"/>
      <c r="AF43" s="157"/>
      <c r="AG43" s="158"/>
      <c r="AH43" s="159"/>
      <c r="AI43" s="160"/>
      <c r="AJ43" s="161"/>
      <c r="AK43" s="541" t="str">
        <f>IF(AND(N43&lt;&gt;"",OR(U43&lt;&gt;9,W43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43="加算対象外",N43&lt;&gt;"",AE43="―",AJ43="―"),"このサービスについては、キャリアパス要件Ⅰ・Ⅱか令和８年度特例要件のどちらかの要件を満たしている必要があります",""))</f>
        <v/>
      </c>
      <c r="AL43" s="542" t="str">
        <f>IF(N43="","",IF(OR(AND(COUNTIF(AP43,"未入力")&gt;0,AD43=""),AND(COUNTBLANK(AP43)&gt;0,AE43=""),AND(COUNTIF(AN43:BD43,"AF列に色付け")&gt;0,AF43=""),AND(COUNTIF(AN43:BD43,"AG列に色付け")&gt;0,OR(AG43="",AG43=0)),AND(COUNTIF(AN43:BD43,"AH列に色付け")&gt;0,AH43=""),AND(COUNTIF(AN43:BD43,"AI列に色付け")&gt;0,AI43=""),AND(COUNTIF(AN43:BD43,"AJ列に色付け")&gt;0,AJ43="",NOT(OR(BE43="AJ列色消し",BF43="AJ列色消し")))),"！記入が必要な欄（オレンジ色のセル）に空欄があります。空欄を埋めてください。",""))</f>
        <v/>
      </c>
      <c r="AM43" s="543"/>
      <c r="AN43" s="544" t="str">
        <f>IFERROR(VLOOKUP(K43,【参考】数式用!$A$2:$N$57,14,FALSE),"")</f>
        <v/>
      </c>
      <c r="AO43" s="544" t="str">
        <f>IF(AND(K43&lt;&gt;""),"N列に色付け","")</f>
        <v/>
      </c>
      <c r="AP43" s="545" t="str">
        <f>IF(AND(AC43&lt;&gt;0,AC43&lt;&gt;"",AN43="加算対象"),IF(AD43="○","入力済","未入力"),"")</f>
        <v/>
      </c>
      <c r="AQ43" s="545" t="str">
        <f>"キャリアパス要件Ⅰ・Ⅱ_"&amp;AN43</f>
        <v>キャリアパス要件Ⅰ・Ⅱ_</v>
      </c>
      <c r="AR43" s="546" t="str">
        <f>IF(AND(N43&lt;&gt;"",AE43=""),"未入力","入力済")</f>
        <v>入力済</v>
      </c>
      <c r="AS43" s="544" t="str">
        <f>IF(AND(N43&lt;&gt;"",N43&lt;&gt;"処遇改善加算Ⅳ",AN43="加算対象"),"AF列に色付け","")</f>
        <v/>
      </c>
      <c r="AT43" s="546" t="str">
        <f>IF(AND(N43&lt;&gt;"",N43&lt;&gt;"処遇改善加算Ⅳ",N43&lt;&gt;"処遇改善加算",AF43=""),"未入力","入力済")</f>
        <v>入力済</v>
      </c>
      <c r="AU43" s="546" t="str">
        <v/>
      </c>
      <c r="AV43" s="546" t="str">
        <f>IF(AND(AN43="加算対象",N43&lt;&gt;"処遇改善加算Ⅲ",N43&lt;&gt;"処遇改善加算Ⅳ",N43&lt;&gt;"",AU43&lt;&gt;"対象外"),1,"")</f>
        <v/>
      </c>
      <c r="AW43" s="544" t="str">
        <f>IF(AND(AV43=1,OR(AG43=0,AG43=""),AN43="加算対象"),"AH列に色付け","")</f>
        <v/>
      </c>
      <c r="AX43" s="544" t="str">
        <f>IF(AND($AV43=1,$AW43="AH列に色付け",OR($AG43="",$AH43="")),"未入力",IF(AND($AV43=1,$AW43="",$AG43=""),"未入力","入力済"))</f>
        <v>入力済</v>
      </c>
      <c r="AY43" s="546" t="str">
        <f>IFERROR(VLOOKUP(K43,【参考】数式用!$AR$3:$AS$49, 2, FALSE), "")</f>
        <v/>
      </c>
      <c r="AZ43" s="544" t="str">
        <f>IF(AND(AN43="加算対象",OR(N43="処遇改善加算Ⅰイ",N43="処遇改善加算Ⅰロ")),"AI列に色付け","")</f>
        <v/>
      </c>
      <c r="BA43" s="547" t="str">
        <f>IF(AND(OR(N43="処遇改善加算Ⅰイ",N43="処遇改善加算Ⅰロ"),AI43=""),"未入力","入力済")</f>
        <v>入力済</v>
      </c>
      <c r="BB43" s="546" t="str">
        <f>IFERROR(VLOOKUP(K43,【参考】数式用!$AX$3:$AY$56, 2, FALSE), "")</f>
        <v/>
      </c>
      <c r="BC43" s="544" t="str">
        <v/>
      </c>
      <c r="BD43" s="547" t="str">
        <f>IF(AND(COUNTIF(AE43:AH43,"*令和８年度特例要件を*")&gt;0,AJ43=""),"未入力","入力済")</f>
        <v>入力済</v>
      </c>
      <c r="BE43" s="547" t="str">
        <v/>
      </c>
      <c r="BF43" s="547" t="str">
        <f>IF(AND(N43="処遇改善加算",AE43="○"),"AJ列色消し","")</f>
        <v/>
      </c>
      <c r="BG43" s="547" t="str">
        <f>IF(OR(TRIM(BC43)="",BE43="AJ列色消し",BF43="AJ列色消し"),"","入力必要")</f>
        <v/>
      </c>
      <c r="BH43" s="547" t="str">
        <f>IF(AND(BE43="",BG43="入力必要"),IF(AJ43="","未入力","入力済"),"")</f>
        <v/>
      </c>
      <c r="BI43" s="547" t="str">
        <f>G43</f>
        <v/>
      </c>
      <c r="BM43" s="633" t="e">
        <f>VLOOKUP(K43,【参考】数式用!$A$2:$O$57,15,FALSE)</f>
        <v>#N/A</v>
      </c>
    </row>
    <row ht="109.9" customHeight="1" r="44" spans="1:65"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IF(Q44&gt;=1,(U44*12+W44)-(Q44*12+S44)+1,"")</f>
        <v/>
      </c>
      <c r="AA44" s="458" t="s">
        <v>275</v>
      </c>
      <c r="AB44" s="459" t="str">
        <f>IFERROR(ROUNDDOWN(ROUND(L44*O44,0)*M44,0)*Z44,"")</f>
        <v/>
      </c>
      <c r="AC44" s="460" t="str">
        <f>IFERROR(ROUNDDOWN(ROUNDDOWN(ROUND(L44*VLOOKUP(K44,【参考】数式用!$A$2:$M$57,MATCH("処遇改善加算Ⅳ",【参考】数式用!$G$3:$M$3,0)+6,0),0)*M44,0)*Z44*0.5,0), "")</f>
        <v/>
      </c>
      <c r="AD44" s="156"/>
      <c r="AE44" s="157"/>
      <c r="AF44" s="157"/>
      <c r="AG44" s="158"/>
      <c r="AH44" s="159"/>
      <c r="AI44" s="160"/>
      <c r="AJ44" s="161"/>
      <c r="AK44" s="541" t="str">
        <f>IF(AND(N44&lt;&gt;"",OR(U44&lt;&gt;9,W44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44="加算対象外",N44&lt;&gt;"",AE44="―",AJ44="―"),"このサービスについては、キャリアパス要件Ⅰ・Ⅱか令和８年度特例要件のどちらかの要件を満たしている必要があります",""))</f>
        <v/>
      </c>
      <c r="AL44" s="542" t="str">
        <f>IF(N44="","",IF(OR(AND(COUNTIF(AP44,"未入力")&gt;0,AD44=""),AND(COUNTBLANK(AP44)&gt;0,AE44=""),AND(COUNTIF(AN44:BD44,"AF列に色付け")&gt;0,AF44=""),AND(COUNTIF(AN44:BD44,"AG列に色付け")&gt;0,OR(AG44="",AG44=0)),AND(COUNTIF(AN44:BD44,"AH列に色付け")&gt;0,AH44=""),AND(COUNTIF(AN44:BD44,"AI列に色付け")&gt;0,AI44=""),AND(COUNTIF(AN44:BD44,"AJ列に色付け")&gt;0,AJ44="",NOT(OR(BE44="AJ列色消し",BF44="AJ列色消し")))),"！記入が必要な欄（オレンジ色のセル）に空欄があります。空欄を埋めてください。",""))</f>
        <v/>
      </c>
      <c r="AM44" s="543"/>
      <c r="AN44" s="544" t="str">
        <f>IFERROR(VLOOKUP(K44,【参考】数式用!$A$2:$N$57,14,FALSE),"")</f>
        <v/>
      </c>
      <c r="AO44" s="544" t="str">
        <f>IF(AND(K44&lt;&gt;""),"N列に色付け","")</f>
        <v/>
      </c>
      <c r="AP44" s="545" t="str">
        <f>IF(AND(AC44&lt;&gt;0,AC44&lt;&gt;"",AN44="加算対象"),IF(AD44="○","入力済","未入力"),"")</f>
        <v/>
      </c>
      <c r="AQ44" s="545" t="str">
        <f>"キャリアパス要件Ⅰ・Ⅱ_"&amp;AN44</f>
        <v>キャリアパス要件Ⅰ・Ⅱ_</v>
      </c>
      <c r="AR44" s="546" t="str">
        <f>IF(AND(N44&lt;&gt;"",AE44=""),"未入力","入力済")</f>
        <v>入力済</v>
      </c>
      <c r="AS44" s="544" t="str">
        <f>IF(AND(N44&lt;&gt;"",N44&lt;&gt;"処遇改善加算Ⅳ",AN44="加算対象"),"AF列に色付け","")</f>
        <v/>
      </c>
      <c r="AT44" s="546" t="str">
        <f>IF(AND(N44&lt;&gt;"",N44&lt;&gt;"処遇改善加算Ⅳ",N44&lt;&gt;"処遇改善加算",AF44=""),"未入力","入力済")</f>
        <v>入力済</v>
      </c>
      <c r="AU44" s="546" t="str">
        <v/>
      </c>
      <c r="AV44" s="546" t="str">
        <f>IF(AND(AN44="加算対象",N44&lt;&gt;"処遇改善加算Ⅲ",N44&lt;&gt;"処遇改善加算Ⅳ",N44&lt;&gt;"",AU44&lt;&gt;"対象外"),1,"")</f>
        <v/>
      </c>
      <c r="AW44" s="544" t="str">
        <f>IF(AND(AV44=1,OR(AG44=0,AG44=""),AN44="加算対象"),"AH列に色付け","")</f>
        <v/>
      </c>
      <c r="AX44" s="544" t="str">
        <f>IF(AND($AV44=1,$AW44="AH列に色付け",OR($AG44="",$AH44="")),"未入力",IF(AND($AV44=1,$AW44="",$AG44=""),"未入力","入力済"))</f>
        <v>入力済</v>
      </c>
      <c r="AY44" s="546" t="str">
        <f>IFERROR(VLOOKUP(K44,【参考】数式用!$AR$3:$AS$49, 2, FALSE), "")</f>
        <v/>
      </c>
      <c r="AZ44" s="544" t="str">
        <f>IF(AND(AN44="加算対象",OR(N44="処遇改善加算Ⅰイ",N44="処遇改善加算Ⅰロ")),"AI列に色付け","")</f>
        <v/>
      </c>
      <c r="BA44" s="547" t="str">
        <f>IF(AND(OR(N44="処遇改善加算Ⅰイ",N44="処遇改善加算Ⅰロ"),AI44=""),"未入力","入力済")</f>
        <v>入力済</v>
      </c>
      <c r="BB44" s="546" t="str">
        <f>IFERROR(VLOOKUP(K44,【参考】数式用!$AX$3:$AY$56, 2, FALSE), "")</f>
        <v/>
      </c>
      <c r="BC44" s="544" t="str">
        <v/>
      </c>
      <c r="BD44" s="547" t="str">
        <f>IF(AND(COUNTIF(AE44:AH44,"*令和８年度特例要件を*")&gt;0,AJ44=""), "未入力","入力済")</f>
        <v>入力済</v>
      </c>
      <c r="BE44" s="547" t="str">
        <v/>
      </c>
      <c r="BF44" s="547" t="str">
        <f>IF(AND(N44="処遇改善加算",AE44="○"),"AJ列色消し","")</f>
        <v/>
      </c>
      <c r="BG44" s="547" t="str">
        <f>IF(OR(TRIM(BC44)="",BE44="AJ列色消し",BF44="AJ列色消し"),"","入力必要")</f>
        <v/>
      </c>
      <c r="BH44" s="547" t="str">
        <f>IF(AND(BE44="",BG44="入力必要"),IF(AJ44="","未入力","入力済"),"")</f>
        <v/>
      </c>
      <c r="BI44" s="547" t="str">
        <f>G44</f>
        <v/>
      </c>
      <c r="BM44" s="633" t="e">
        <f>VLOOKUP(K44,【参考】数式用!$A$2:$O$57,15,FALSE)</f>
        <v>#N/A</v>
      </c>
    </row>
    <row ht="109.9" customHeight="1" r="45" spans="1:65"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IF(Q45&gt;=1,(U45*12+W45)-(Q45*12+S45)+1,"")</f>
        <v/>
      </c>
      <c r="AA45" s="458" t="s">
        <v>275</v>
      </c>
      <c r="AB45" s="459" t="str">
        <f>IFERROR(ROUNDDOWN(ROUND(L45*O45,0)*M45,0)*Z45,"")</f>
        <v/>
      </c>
      <c r="AC45" s="460" t="str">
        <f>IFERROR(ROUNDDOWN(ROUNDDOWN(ROUND(L45*VLOOKUP(K45,【参考】数式用!$A$2:$M$57,MATCH("処遇改善加算Ⅳ",【参考】数式用!$G$3:$M$3,0)+6,0),0)*M45,0)*Z45*0.5,0), "")</f>
        <v/>
      </c>
      <c r="AD45" s="156"/>
      <c r="AE45" s="157"/>
      <c r="AF45" s="157"/>
      <c r="AG45" s="158"/>
      <c r="AH45" s="159"/>
      <c r="AI45" s="160"/>
      <c r="AJ45" s="161"/>
      <c r="AK45" s="541" t="str">
        <f>IF(AND(N45&lt;&gt;"",OR(U45&lt;&gt;9,W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45="加算対象外",N45&lt;&gt;"",AE45="―",AJ45="―"),"このサービスについては、キャリアパス要件Ⅰ・Ⅱか令和８年度特例要件のどちらかの要件を満たしている必要があります",""))</f>
        <v/>
      </c>
      <c r="AL45" s="542" t="str">
        <f>IF(N45="","",IF(OR(AND(COUNTIF(AP45,"未入力")&gt;0,AD45=""),AND(COUNTBLANK(AP45)&gt;0,AE45=""),AND(COUNTIF(AN45:BD45,"AF列に色付け")&gt;0,AF45=""),AND(COUNTIF(AN45:BD45,"AG列に色付け")&gt;0,OR(AG45="",AG45=0)),AND(COUNTIF(AN45:BD45,"AH列に色付け")&gt;0,AH45=""),AND(COUNTIF(AN45:BD45,"AI列に色付け")&gt;0,AI45=""),AND(COUNTIF(AN45:BD45,"AJ列に色付け")&gt;0,AJ45="",NOT(OR(BE45="AJ列色消し",BF45="AJ列色消し")))),"！記入が必要な欄（オレンジ色のセル）に空欄があります。空欄を埋めてください。",""))</f>
        <v/>
      </c>
      <c r="AM45" s="543"/>
      <c r="AN45" s="544" t="str">
        <f>IFERROR(VLOOKUP(K45,【参考】数式用!$A$2:$N$57,14,FALSE),"")</f>
        <v/>
      </c>
      <c r="AO45" s="544" t="str">
        <f>IF(AND(K45&lt;&gt;""),"N列に色付け","")</f>
        <v/>
      </c>
      <c r="AP45" s="545" t="str">
        <f>IF(AND(AC45&lt;&gt;0,AC45&lt;&gt;"",AN45="加算対象"),IF(AD45="○","入力済","未入力"),"")</f>
        <v/>
      </c>
      <c r="AQ45" s="545" t="str">
        <f>"キャリアパス要件Ⅰ・Ⅱ_"&amp;AN45</f>
        <v>キャリアパス要件Ⅰ・Ⅱ_</v>
      </c>
      <c r="AR45" s="546" t="str">
        <f>IF(AND(N45&lt;&gt;"",AE45=""),"未入力","入力済")</f>
        <v>入力済</v>
      </c>
      <c r="AS45" s="544" t="str">
        <f>IF(AND(N45&lt;&gt;"",N45&lt;&gt;"処遇改善加算Ⅳ",AN45="加算対象"),"AF列に色付け","")</f>
        <v/>
      </c>
      <c r="AT45" s="546" t="str">
        <f>IF(AND(N45&lt;&gt;"",N45&lt;&gt;"処遇改善加算Ⅳ",N45&lt;&gt;"処遇改善加算",AF45=""),"未入力","入力済")</f>
        <v>入力済</v>
      </c>
      <c r="AU45" s="546" t="str">
        <v/>
      </c>
      <c r="AV45" s="546" t="str">
        <f>IF(AND(AN45="加算対象",N45&lt;&gt;"処遇改善加算Ⅲ",N45&lt;&gt;"処遇改善加算Ⅳ",N45&lt;&gt;"",AU45&lt;&gt;"対象外"),1,"")</f>
        <v/>
      </c>
      <c r="AW45" s="544" t="str">
        <f>IF(AND(AV45=1,OR(AG45=0,AG45=""),AN45="加算対象"),"AH列に色付け","")</f>
        <v/>
      </c>
      <c r="AX45" s="544" t="str">
        <f>IF(AND($AV45=1,$AW45="AH列に色付け",OR($AG45="",$AH45="")),"未入力",IF(AND($AV45=1,$AW45="",$AG45=""),"未入力","入力済"))</f>
        <v>入力済</v>
      </c>
      <c r="AY45" s="546" t="str">
        <f>IFERROR(VLOOKUP(K45,【参考】数式用!$AR$3:$AS$49, 2, FALSE), "")</f>
        <v/>
      </c>
      <c r="AZ45" s="544" t="str">
        <f>IF(AND(AN45="加算対象",OR(N45="処遇改善加算Ⅰイ",N45="処遇改善加算Ⅰロ")),"AI列に色付け","")</f>
        <v/>
      </c>
      <c r="BA45" s="547" t="str">
        <f>IF(AND(OR(N45="処遇改善加算Ⅰイ",N45="処遇改善加算Ⅰロ"),AI45=""),"未入力","入力済")</f>
        <v>入力済</v>
      </c>
      <c r="BB45" s="546" t="str">
        <f>IFERROR(VLOOKUP(K45,【参考】数式用!$AX$3:$AY$56, 2, FALSE), "")</f>
        <v/>
      </c>
      <c r="BC45" s="544" t="str">
        <v/>
      </c>
      <c r="BD45" s="547" t="str">
        <f>IF(AND(COUNTIF(AE45:AH45,"*令和８年度特例要件を*")&gt;0,AJ45=""),"未入力","入力済")</f>
        <v>入力済</v>
      </c>
      <c r="BE45" s="547" t="str">
        <v/>
      </c>
      <c r="BF45" s="547" t="str">
        <f>IF(AND(N45="処遇改善加算",AE45="○"),"AJ列色消し","")</f>
        <v/>
      </c>
      <c r="BG45" s="547" t="str">
        <f>IF(OR(TRIM(BC45)="",BE45="AJ列色消し",BF45="AJ列色消し"),"","入力必要")</f>
        <v/>
      </c>
      <c r="BH45" s="547" t="str">
        <f>IF(AND(BE45="",BG45="入力必要"),IF(AJ45="","未入力","入力済"),"")</f>
        <v/>
      </c>
      <c r="BI45" s="547" t="str">
        <f>G45</f>
        <v/>
      </c>
      <c r="BM45" s="633" t="e">
        <f>VLOOKUP(K45,【参考】数式用!$A$2:$O$57,15,FALSE)</f>
        <v>#N/A</v>
      </c>
    </row>
    <row ht="109.9" customHeight="1" r="46" spans="1:65"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IF(Q46&gt;=1,(U46*12+W46)-(Q46*12+S46)+1,"")</f>
        <v/>
      </c>
      <c r="AA46" s="458" t="s">
        <v>275</v>
      </c>
      <c r="AB46" s="459" t="str">
        <f>IFERROR(ROUNDDOWN(ROUND(L46*O46,0)*M46,0)*Z46,"")</f>
        <v/>
      </c>
      <c r="AC46" s="460" t="str">
        <f>IFERROR(ROUNDDOWN(ROUNDDOWN(ROUND(L46*VLOOKUP(K46,【参考】数式用!$A$2:$M$57,MATCH("処遇改善加算Ⅳ",【参考】数式用!$G$3:$M$3,0)+6,0),0)*M46,0)*Z46*0.5,0), "")</f>
        <v/>
      </c>
      <c r="AD46" s="156"/>
      <c r="AE46" s="157"/>
      <c r="AF46" s="157"/>
      <c r="AG46" s="158"/>
      <c r="AH46" s="159"/>
      <c r="AI46" s="160"/>
      <c r="AJ46" s="161"/>
      <c r="AK46" s="541" t="str">
        <f>IF(AND(N46&lt;&gt;"",OR(U46&lt;&gt;9,W46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46="加算対象外",N46&lt;&gt;"",AE46="―",AJ46="―"),"このサービスについては、キャリアパス要件Ⅰ・Ⅱか令和８年度特例要件のどちらかの要件を満たしている必要があります",""))</f>
        <v/>
      </c>
      <c r="AL46" s="542" t="str">
        <f>IF(N46="","",IF(OR(AND(COUNTIF(AP46,"未入力")&gt;0,AD46=""),AND(COUNTBLANK(AP46)&gt;0,AE46=""),AND(COUNTIF(AN46:BD46,"AF列に色付け")&gt;0,AF46=""),AND(COUNTIF(AN46:BD46,"AG列に色付け")&gt;0,OR(AG46="",AG46=0)),AND(COUNTIF(AN46:BD46,"AH列に色付け")&gt;0,AH46=""),AND(COUNTIF(AN46:BD46,"AI列に色付け")&gt;0,AI46=""),AND(COUNTIF(AN46:BD46,"AJ列に色付け")&gt;0,AJ46="",NOT(OR(BE46="AJ列色消し",BF46="AJ列色消し")))),"！記入が必要な欄（オレンジ色のセル）に空欄があります。空欄を埋めてください。",""))</f>
        <v/>
      </c>
      <c r="AM46" s="543"/>
      <c r="AN46" s="544" t="str">
        <f>IFERROR(VLOOKUP(K46,【参考】数式用!$A$2:$N$57,14,FALSE),"")</f>
        <v/>
      </c>
      <c r="AO46" s="544" t="str">
        <f>IF(AND(K46&lt;&gt;""),"N列に色付け","")</f>
        <v/>
      </c>
      <c r="AP46" s="545" t="str">
        <f>IF(AND(AC46&lt;&gt;0,AC46&lt;&gt;"",AN46="加算対象"),IF(AD46="○","入力済","未入力"),"")</f>
        <v/>
      </c>
      <c r="AQ46" s="545" t="str">
        <f>"キャリアパス要件Ⅰ・Ⅱ_"&amp;AN46</f>
        <v>キャリアパス要件Ⅰ・Ⅱ_</v>
      </c>
      <c r="AR46" s="546" t="str">
        <f>IF(AND(N46&lt;&gt;"",AE46=""),"未入力","入力済")</f>
        <v>入力済</v>
      </c>
      <c r="AS46" s="544" t="str">
        <f>IF(AND(N46&lt;&gt;"",N46&lt;&gt;"処遇改善加算Ⅳ",AN46="加算対象"),"AF列に色付け","")</f>
        <v/>
      </c>
      <c r="AT46" s="546" t="str">
        <f>IF(AND(N46&lt;&gt;"",N46&lt;&gt;"処遇改善加算Ⅳ",N46&lt;&gt;"処遇改善加算",AF46=""),"未入力","入力済")</f>
        <v>入力済</v>
      </c>
      <c r="AU46" s="546" t="str">
        <v/>
      </c>
      <c r="AV46" s="546" t="str">
        <f>IF(AND(AN46="加算対象",N46&lt;&gt;"処遇改善加算Ⅲ",N46&lt;&gt;"処遇改善加算Ⅳ",N46&lt;&gt;"",AU46&lt;&gt;"対象外"),1,"")</f>
        <v/>
      </c>
      <c r="AW46" s="544" t="str">
        <f>IF(AND(AV46=1,OR(AG46=0,AG46=""),AN46="加算対象"),"AH列に色付け","")</f>
        <v/>
      </c>
      <c r="AX46" s="544" t="str">
        <f>IF(AND($AV46=1,$AW46="AH列に色付け",OR($AG46="",$AH46="")),"未入力",IF(AND($AV46=1,$AW46="",$AG46=""),"未入力","入力済"))</f>
        <v>入力済</v>
      </c>
      <c r="AY46" s="546" t="str">
        <f>IFERROR(VLOOKUP(K46,【参考】数式用!$AR$3:$AS$49, 2, FALSE), "")</f>
        <v/>
      </c>
      <c r="AZ46" s="544" t="str">
        <f>IF(AND(AN46="加算対象",OR(N46="処遇改善加算Ⅰイ",N46="処遇改善加算Ⅰロ")),"AI列に色付け","")</f>
        <v/>
      </c>
      <c r="BA46" s="547" t="str">
        <f>IF(AND(OR(N46="処遇改善加算Ⅰイ",N46="処遇改善加算Ⅰロ"),AI46=""),"未入力","入力済")</f>
        <v>入力済</v>
      </c>
      <c r="BB46" s="546" t="str">
        <f>IFERROR(VLOOKUP(K46,【参考】数式用!$AX$3:$AY$56, 2, FALSE), "")</f>
        <v/>
      </c>
      <c r="BC46" s="544" t="str">
        <v/>
      </c>
      <c r="BD46" s="547" t="str">
        <f>IF(AND(COUNTIF(AE46:AH46,"*令和８年度特例要件を*")&gt;0,AJ46=""),"未入力","入力済")</f>
        <v>入力済</v>
      </c>
      <c r="BE46" s="547" t="str">
        <v/>
      </c>
      <c r="BF46" s="547" t="str">
        <f>IF(AND(N46="処遇改善加算",AE46="○"),"AJ列色消し","")</f>
        <v/>
      </c>
      <c r="BG46" s="547" t="str">
        <f>IF(OR(TRIM(BC46)="",BE46="AJ列色消し",BF46="AJ列色消し"),"","入力必要")</f>
        <v/>
      </c>
      <c r="BH46" s="547" t="str">
        <f>IF(AND(BE46="",BG46="入力必要"),IF(AJ46="","未入力","入力済"),"")</f>
        <v/>
      </c>
      <c r="BI46" s="547" t="str">
        <f>G46</f>
        <v/>
      </c>
      <c r="BM46" s="633" t="e">
        <f>VLOOKUP(K46,【参考】数式用!$A$2:$O$57,15,FALSE)</f>
        <v>#N/A</v>
      </c>
    </row>
    <row ht="109.9" customHeight="1" r="47" spans="1:65"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IF(Q47&gt;=1,(U47*12+W47)-(Q47*12+S47)+1,"")</f>
        <v/>
      </c>
      <c r="AA47" s="458" t="s">
        <v>275</v>
      </c>
      <c r="AB47" s="459" t="str">
        <f>IFERROR(ROUNDDOWN(ROUND(L47*O47,0)*M47,0)*Z47,"")</f>
        <v/>
      </c>
      <c r="AC47" s="460" t="str">
        <f>IFERROR(ROUNDDOWN(ROUNDDOWN(ROUND(L47*VLOOKUP(K47,【参考】数式用!$A$2:$M$57,MATCH("処遇改善加算Ⅳ",【参考】数式用!$G$3:$M$3,0)+6,0),0)*M47,0)*Z47*0.5,0), "")</f>
        <v/>
      </c>
      <c r="AD47" s="156"/>
      <c r="AE47" s="157"/>
      <c r="AF47" s="157"/>
      <c r="AG47" s="158"/>
      <c r="AH47" s="159"/>
      <c r="AI47" s="160"/>
      <c r="AJ47" s="161"/>
      <c r="AK47" s="541" t="str">
        <f>IF(AND(N47&lt;&gt;"",OR(U47&lt;&gt;9,W47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47="加算対象外",N47&lt;&gt;"",AE47="―",AJ47="―"),"このサービスについては、キャリアパス要件Ⅰ・Ⅱか令和８年度特例要件のどちらかの要件を満たしている必要があります",""))</f>
        <v/>
      </c>
      <c r="AL47" s="542" t="str">
        <f>IF(N47="","",IF(OR(AND(COUNTIF(AP47,"未入力")&gt;0,AD47=""),AND(COUNTBLANK(AP47)&gt;0,AE47=""),AND(COUNTIF(AN47:BD47,"AF列に色付け")&gt;0,AF47=""),AND(COUNTIF(AN47:BD47,"AG列に色付け")&gt;0,OR(AG47="",AG47=0)),AND(COUNTIF(AN47:BD47,"AH列に色付け")&gt;0,AH47=""),AND(COUNTIF(AN47:BD47,"AI列に色付け")&gt;0,AI47=""),AND(COUNTIF(AN47:BD47,"AJ列に色付け")&gt;0,AJ47="",NOT(OR(BE47="AJ列色消し",BF47="AJ列色消し")))),"！記入が必要な欄（オレンジ色のセル）に空欄があります。空欄を埋めてください。",""))</f>
        <v/>
      </c>
      <c r="AM47" s="543"/>
      <c r="AN47" s="544" t="str">
        <f>IFERROR(VLOOKUP(K47,【参考】数式用!$A$2:$N$57,14,FALSE),"")</f>
        <v/>
      </c>
      <c r="AO47" s="544" t="str">
        <f>IF(AND(K47&lt;&gt;""),"N列に色付け","")</f>
        <v/>
      </c>
      <c r="AP47" s="545" t="str">
        <f>IF(AND(AC47&lt;&gt;0,AC47&lt;&gt;"",AN47="加算対象"),IF(AD47="○","入力済","未入力"),"")</f>
        <v/>
      </c>
      <c r="AQ47" s="545" t="str">
        <f>"キャリアパス要件Ⅰ・Ⅱ_"&amp;AN47</f>
        <v>キャリアパス要件Ⅰ・Ⅱ_</v>
      </c>
      <c r="AR47" s="546" t="str">
        <f>IF(AND(N47&lt;&gt;"",AE47=""),"未入力","入力済")</f>
        <v>入力済</v>
      </c>
      <c r="AS47" s="544" t="str">
        <f>IF(AND(N47&lt;&gt;"",N47&lt;&gt;"処遇改善加算Ⅳ",AN47="加算対象"),"AF列に色付け","")</f>
        <v/>
      </c>
      <c r="AT47" s="546" t="str">
        <f>IF(AND(N47&lt;&gt;"",N47&lt;&gt;"処遇改善加算Ⅳ",N47&lt;&gt;"処遇改善加算",AF47=""),"未入力","入力済")</f>
        <v>入力済</v>
      </c>
      <c r="AU47" s="546" t="str">
        <v/>
      </c>
      <c r="AV47" s="546" t="str">
        <f>IF(AND(AN47="加算対象",N47&lt;&gt;"処遇改善加算Ⅲ",N47&lt;&gt;"処遇改善加算Ⅳ",N47&lt;&gt;"",AU47&lt;&gt;"対象外"),1,"")</f>
        <v/>
      </c>
      <c r="AW47" s="544" t="str">
        <f>IF(AND(AV47=1,OR(AG47=0,AG47=""),AN47="加算対象"),"AH列に色付け","")</f>
        <v/>
      </c>
      <c r="AX47" s="544" t="str">
        <f>IF(AND($AV47=1,$AW47="AH列に色付け",OR($AG47="",$AH47="")),"未入力",IF(AND($AV47=1,$AW47="",$AG47=""),"未入力","入力済"))</f>
        <v>入力済</v>
      </c>
      <c r="AY47" s="546" t="str">
        <f>IFERROR(VLOOKUP(K47,【参考】数式用!$AR$3:$AS$49, 2, FALSE), "")</f>
        <v/>
      </c>
      <c r="AZ47" s="544" t="str">
        <f>IF(AND(AN47="加算対象",OR(N47="処遇改善加算Ⅰイ",N47="処遇改善加算Ⅰロ")),"AI列に色付け","")</f>
        <v/>
      </c>
      <c r="BA47" s="547" t="str">
        <f>IF(AND(OR(N47="処遇改善加算Ⅰイ",N47="処遇改善加算Ⅰロ"),AI47=""),"未入力","入力済")</f>
        <v>入力済</v>
      </c>
      <c r="BB47" s="546" t="str">
        <f>IFERROR(VLOOKUP(K47,【参考】数式用!$AX$3:$AY$56, 2, FALSE), "")</f>
        <v/>
      </c>
      <c r="BC47" s="544" t="str">
        <v/>
      </c>
      <c r="BD47" s="547" t="str">
        <f>IF(AND(COUNTIF(AE47:AH47,"*令和８年度特例要件を*")&gt;0,AJ47=""),"未入力","入力済")</f>
        <v>入力済</v>
      </c>
      <c r="BE47" s="547" t="str">
        <v/>
      </c>
      <c r="BF47" s="547" t="str">
        <f>IF(AND(N47="処遇改善加算",AE47="○"),"AJ列色消し","")</f>
        <v/>
      </c>
      <c r="BG47" s="547" t="str">
        <f>IF(OR(TRIM(BC47)="",BE47="AJ列色消し",BF47="AJ列色消し"),"","入力必要")</f>
        <v/>
      </c>
      <c r="BH47" s="547" t="str">
        <f>IF(AND(BE47="",BG47="入力必要"),IF(AJ47="","未入力","入力済"),"")</f>
        <v/>
      </c>
      <c r="BI47" s="547" t="str">
        <f>G47</f>
        <v/>
      </c>
      <c r="BM47" s="633" t="e">
        <f>VLOOKUP(K47,【参考】数式用!$A$2:$O$57,15,FALSE)</f>
        <v>#N/A</v>
      </c>
    </row>
    <row ht="109.9" customHeight="1" r="48" spans="1:65"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IF(Q48&gt;=1,(U48*12+W48)-(Q48*12+S48)+1,"")</f>
        <v/>
      </c>
      <c r="AA48" s="458" t="s">
        <v>275</v>
      </c>
      <c r="AB48" s="459" t="str">
        <f>IFERROR(ROUNDDOWN(ROUND(L48*O48,0)*M48,0)*Z48,"")</f>
        <v/>
      </c>
      <c r="AC48" s="460" t="str">
        <f>IFERROR(ROUNDDOWN(ROUNDDOWN(ROUND(L48*VLOOKUP(K48,【参考】数式用!$A$2:$M$57,MATCH("処遇改善加算Ⅳ",【参考】数式用!$G$3:$M$3,0)+6,0),0)*M48,0)*Z48*0.5,0), "")</f>
        <v/>
      </c>
      <c r="AD48" s="156"/>
      <c r="AE48" s="157"/>
      <c r="AF48" s="157"/>
      <c r="AG48" s="158"/>
      <c r="AH48" s="159"/>
      <c r="AI48" s="160"/>
      <c r="AJ48" s="161"/>
      <c r="AK48" s="541" t="str">
        <f>IF(AND(N48&lt;&gt;"",OR(U48&lt;&gt;9,W48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48="加算対象外",N48&lt;&gt;"",AE48="―",AJ48="―"),"このサービスについては、キャリアパス要件Ⅰ・Ⅱか令和８年度特例要件のどちらかの要件を満たしている必要があります",""))</f>
        <v/>
      </c>
      <c r="AL48" s="542" t="str">
        <f>IF(N48="","",IF(OR(AND(COUNTIF(AP48,"未入力")&gt;0,AD48=""),AND(COUNTBLANK(AP48)&gt;0,AE48=""),AND(COUNTIF(AN48:BD48,"AF列に色付け")&gt;0,AF48=""),AND(COUNTIF(AN48:BD48,"AG列に色付け")&gt;0,OR(AG48="",AG48=0)),AND(COUNTIF(AN48:BD48,"AH列に色付け")&gt;0,AH48=""),AND(COUNTIF(AN48:BD48,"AI列に色付け")&gt;0,AI48=""),AND(COUNTIF(AN48:BD48,"AJ列に色付け")&gt;0,AJ48="",NOT(OR(BE48="AJ列色消し",BF48="AJ列色消し")))),"！記入が必要な欄（オレンジ色のセル）に空欄があります。空欄を埋めてください。",""))</f>
        <v/>
      </c>
      <c r="AM48" s="543"/>
      <c r="AN48" s="544" t="str">
        <f>IFERROR(VLOOKUP(K48,【参考】数式用!$A$2:$N$57,14,FALSE),"")</f>
        <v/>
      </c>
      <c r="AO48" s="544" t="str">
        <f>IF(AND(K48&lt;&gt;""),"N列に色付け","")</f>
        <v/>
      </c>
      <c r="AP48" s="545" t="str">
        <f>IF(AND(AC48&lt;&gt;0,AC48&lt;&gt;"",AN48="加算対象"),IF(AD48="○","入力済","未入力"),"")</f>
        <v/>
      </c>
      <c r="AQ48" s="545" t="str">
        <f>"キャリアパス要件Ⅰ・Ⅱ_"&amp;AN48</f>
        <v>キャリアパス要件Ⅰ・Ⅱ_</v>
      </c>
      <c r="AR48" s="546" t="str">
        <f>IF(AND(N48&lt;&gt;"",AE48=""),"未入力","入力済")</f>
        <v>入力済</v>
      </c>
      <c r="AS48" s="544" t="str">
        <f>IF(AND(N48&lt;&gt;"",N48&lt;&gt;"処遇改善加算Ⅳ",AN48="加算対象"),"AF列に色付け","")</f>
        <v/>
      </c>
      <c r="AT48" s="546" t="str">
        <f>IF(AND(N48&lt;&gt;"",N48&lt;&gt;"処遇改善加算Ⅳ",N48&lt;&gt;"処遇改善加算",AF48=""),"未入力","入力済")</f>
        <v>入力済</v>
      </c>
      <c r="AU48" s="546" t="str">
        <v/>
      </c>
      <c r="AV48" s="546" t="str">
        <f>IF(AND(AN48="加算対象",N48&lt;&gt;"処遇改善加算Ⅲ",N48&lt;&gt;"処遇改善加算Ⅳ",N48&lt;&gt;"",AU48&lt;&gt;"対象外"),1,"")</f>
        <v/>
      </c>
      <c r="AW48" s="544" t="str">
        <f>IF(AND(AV48=1,OR(AG48=0,AG48=""),AN48="加算対象"),"AH列に色付け","")</f>
        <v/>
      </c>
      <c r="AX48" s="544" t="str">
        <f>IF(AND($AV48=1,$AW48="AH列に色付け",OR($AG48="",$AH48="")),"未入力",IF(AND($AV48=1,$AW48="",$AG48=""),"未入力","入力済"))</f>
        <v>入力済</v>
      </c>
      <c r="AY48" s="546" t="str">
        <f>IFERROR(VLOOKUP(K48,【参考】数式用!$AR$3:$AS$49, 2, FALSE), "")</f>
        <v/>
      </c>
      <c r="AZ48" s="544" t="str">
        <f>IF(AND(AN48="加算対象",OR(N48="処遇改善加算Ⅰイ",N48="処遇改善加算Ⅰロ")),"AI列に色付け","")</f>
        <v/>
      </c>
      <c r="BA48" s="547" t="str">
        <f>IF(AND(OR(N48="処遇改善加算Ⅰイ",N48="処遇改善加算Ⅰロ"),AI48=""),"未入力","入力済")</f>
        <v>入力済</v>
      </c>
      <c r="BB48" s="546" t="str">
        <f>IFERROR(VLOOKUP(K48,【参考】数式用!$AX$3:$AY$56, 2, FALSE), "")</f>
        <v/>
      </c>
      <c r="BC48" s="544" t="str">
        <v/>
      </c>
      <c r="BD48" s="547" t="str">
        <f>IF(AND(COUNTIF(AE48:AH48,"*令和８年度特例要件を*")&gt;0,AJ48=""),"未入力","入力済")</f>
        <v>入力済</v>
      </c>
      <c r="BE48" s="547" t="str">
        <v/>
      </c>
      <c r="BF48" s="547" t="str">
        <f>IF(AND(N48="処遇改善加算",AE48="○"),"AJ列色消し","")</f>
        <v/>
      </c>
      <c r="BG48" s="547" t="str">
        <f>IF(OR(TRIM(BC48)="",BE48="AJ列色消し",BF48="AJ列色消し"),"","入力必要")</f>
        <v/>
      </c>
      <c r="BH48" s="547" t="str">
        <f>IF(AND(BE48="",BG48="入力必要"),IF(AJ48="","未入力","入力済"),"")</f>
        <v/>
      </c>
      <c r="BI48" s="547" t="str">
        <f>G48</f>
        <v/>
      </c>
      <c r="BM48" s="633" t="e">
        <f>VLOOKUP(K48,【参考】数式用!$A$2:$O$57,15,FALSE)</f>
        <v>#N/A</v>
      </c>
    </row>
    <row ht="109.9" customHeight="1" r="49" spans="1:65"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IF(Q49&gt;=1,(U49*12+W49)-(Q49*12+S49)+1,"")</f>
        <v/>
      </c>
      <c r="AA49" s="458" t="s">
        <v>275</v>
      </c>
      <c r="AB49" s="459" t="str">
        <f>IFERROR(ROUNDDOWN(ROUND(L49*O49,0)*M49,0)*Z49,"")</f>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IF(AND(K49&lt;&gt;""),"N列に色付け","")</f>
        <v/>
      </c>
      <c r="AP49" s="545" t="str">
        <f>IF(AND(AC49&lt;&gt;0,AC49&lt;&gt;"",AN49="加算対象"),IF(AD49="○","入力済","未入力"),"")</f>
        <v/>
      </c>
      <c r="AQ49" s="545" t="str">
        <f>"キャリアパス要件Ⅰ・Ⅱ_"&amp;AN49</f>
        <v>キャリアパス要件Ⅰ・Ⅱ_</v>
      </c>
      <c r="AR49" s="546" t="str">
        <f>IF(AND(N49&lt;&gt;"",AE49=""),"未入力","入力済")</f>
        <v>入力済</v>
      </c>
      <c r="AS49" s="544" t="str">
        <f>IF(AND(N49&lt;&gt;"",N49&lt;&gt;"処遇改善加算Ⅳ",AN49="加算対象"),"AF列に色付け","")</f>
        <v/>
      </c>
      <c r="AT49" s="546" t="str">
        <f>IF(AND(N49&lt;&gt;"",N49&lt;&gt;"処遇改善加算Ⅳ",N49&lt;&gt;"処遇改善加算",AF49=""),"未入力","入力済")</f>
        <v>入力済</v>
      </c>
      <c r="AU49" s="546" t="str">
        <v/>
      </c>
      <c r="AV49" s="546" t="str">
        <f>IF(AND(AN49="加算対象",N49&lt;&gt;"処遇改善加算Ⅲ",N49&lt;&gt;"処遇改善加算Ⅳ",N49&lt;&gt;"",AU49&lt;&gt;"対象外"),1,"")</f>
        <v/>
      </c>
      <c r="AW49" s="544" t="str">
        <f>IF(AND(AV49=1,OR(AG49=0,AG49=""),AN49="加算対象"),"AH列に色付け","")</f>
        <v/>
      </c>
      <c r="AX49" s="544" t="str">
        <f>IF(AND($AV49=1,$AW49="AH列に色付け",OR($AG49="",$AH49="")),"未入力",IF(AND($AV49=1,$AW49="",$AG49=""),"未入力","入力済"))</f>
        <v>入力済</v>
      </c>
      <c r="AY49" s="546" t="str">
        <f>IFERROR(VLOOKUP(K49,【参考】数式用!$AR$3:$AS$49, 2, FALSE), "")</f>
        <v/>
      </c>
      <c r="AZ49" s="544" t="str">
        <f>IF(AND(AN49="加算対象",OR(N49="処遇改善加算Ⅰイ",N49="処遇改善加算Ⅰロ")),"AI列に色付け","")</f>
        <v/>
      </c>
      <c r="BA49" s="547" t="str">
        <f>IF(AND(OR(N49="処遇改善加算Ⅰイ",N49="処遇改善加算Ⅰロ"), AI49=""), "未入力","入力済")</f>
        <v>入力済</v>
      </c>
      <c r="BB49" s="546" t="str">
        <f>IFERROR(VLOOKUP(K49,【参考】数式用!$AX$3:$AY$56, 2, FALSE), "")</f>
        <v/>
      </c>
      <c r="BC49" s="544" t="str">
        <v/>
      </c>
      <c r="BD49" s="547" t="str">
        <f>IF(AND(COUNTIF(AE49:AH49,"*令和８年度特例要件を*")&gt;0,AJ49=""), "未入力","入力済")</f>
        <v>入力済</v>
      </c>
      <c r="BE49" s="547" t="str">
        <v/>
      </c>
      <c r="BF49" s="547" t="str">
        <f>IF(AND(N49="処遇改善加算",AE49="○"),"AJ列色消し","")</f>
        <v/>
      </c>
      <c r="BG49" s="547" t="str">
        <f>IF(OR(TRIM(BC49)="",BE49="AJ列色消し",BF49="AJ列色消し"),"","入力必要")</f>
        <v/>
      </c>
      <c r="BH49" s="547" t="str">
        <f>IF(AND(BE49="",BG49="入力必要"),IF(AJ49="","未入力","入力済"),"")</f>
        <v/>
      </c>
      <c r="BI49" s="547" t="str">
        <f>G49</f>
        <v/>
      </c>
      <c r="BM49" s="633" t="e">
        <f>VLOOKUP(K49,【参考】数式用!$A$2:$O$57,15,FALSE)</f>
        <v>#N/A</v>
      </c>
    </row>
    <row ht="109.9" customHeight="1" r="50" spans="1:65"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IF(Q50&gt;=1,(U50*12+W50)-(Q50*12+S50)+1,"")</f>
        <v/>
      </c>
      <c r="AA50" s="458" t="s">
        <v>275</v>
      </c>
      <c r="AB50" s="459" t="str">
        <f>IFERROR(ROUNDDOWN(ROUND(L50*O50,0)*M50,0)*Z50,"")</f>
        <v/>
      </c>
      <c r="AC50" s="460" t="str">
        <f>IFERROR(ROUNDDOWN(ROUNDDOWN(ROUND(L50*VLOOKUP(K50,【参考】数式用!$A$2:$M$57,MATCH("処遇改善加算Ⅳ",【参考】数式用!$G$3:$M$3,0)+6,0),0)*M50,0)*Z50*0.5,0), "")</f>
        <v/>
      </c>
      <c r="AD50" s="156"/>
      <c r="AE50" s="157"/>
      <c r="AF50" s="157"/>
      <c r="AG50" s="158"/>
      <c r="AH50" s="159"/>
      <c r="AI50" s="160"/>
      <c r="AJ50" s="161"/>
      <c r="AK50" s="541" t="str">
        <f>IF(AND(N50&lt;&gt;"",OR(U50&lt;&gt;9,W50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50="加算対象外",N50&lt;&gt;"",AE50="―",AJ50="―"),"このサービスについては、キャリアパス要件Ⅰ・Ⅱか令和８年度特例要件のどちらかの要件を満たしている必要があります",""))</f>
        <v/>
      </c>
      <c r="AL50" s="542" t="str">
        <f>IF(N50="","",IF(OR(AND(COUNTIF(AP50,"未入力")&gt;0,AD50=""),AND(COUNTBLANK(AP50)&gt;0,AE50=""),AND(COUNTIF(AN50:BD50,"AF列に色付け")&gt;0,AF50=""),AND(COUNTIF(AN50:BD50,"AG列に色付け")&gt;0,OR(AG50="",AG50=0)),AND(COUNTIF(AN50:BD50,"AH列に色付け")&gt;0,AH50=""),AND(COUNTIF(AN50:BD50,"AI列に色付け")&gt;0,AI50=""),AND(COUNTIF(AN50:BD50,"AJ列に色付け")&gt;0,AJ50="",NOT(OR(BE50="AJ列色消し",BF50="AJ列色消し")))),"！記入が必要な欄（オレンジ色のセル）に空欄があります。空欄を埋めてください。",""))</f>
        <v/>
      </c>
      <c r="AM50" s="543"/>
      <c r="AN50" s="544" t="str">
        <f>IFERROR(VLOOKUP(K50,【参考】数式用!$A$2:$N$57,14,FALSE),"")</f>
        <v/>
      </c>
      <c r="AO50" s="544" t="str">
        <f>IF(AND(K50&lt;&gt;""),"N列に色付け","")</f>
        <v/>
      </c>
      <c r="AP50" s="545" t="str">
        <f>IF(AND(AC50&lt;&gt;0,AC50&lt;&gt;"",AN50="加算対象"),IF(AD50="○","入力済","未入力"),"")</f>
        <v/>
      </c>
      <c r="AQ50" s="545" t="str">
        <f>"キャリアパス要件Ⅰ・Ⅱ_"&amp;AN50</f>
        <v>キャリアパス要件Ⅰ・Ⅱ_</v>
      </c>
      <c r="AR50" s="546" t="str">
        <f>IF(AND(N50&lt;&gt;"",AE50=""),"未入力","入力済")</f>
        <v>入力済</v>
      </c>
      <c r="AS50" s="544" t="str">
        <f>IF(AND(N50&lt;&gt;"",N50&lt;&gt;"処遇改善加算Ⅳ",AN50="加算対象"),"AF列に色付け","")</f>
        <v/>
      </c>
      <c r="AT50" s="546" t="str">
        <f>IF(AND(N50&lt;&gt;"",N50&lt;&gt;"処遇改善加算Ⅳ",N50&lt;&gt;"処遇改善加算",AF50=""),"未入力","入力済")</f>
        <v>入力済</v>
      </c>
      <c r="AU50" s="546" t="str">
        <v/>
      </c>
      <c r="AV50" s="546" t="str">
        <f>IF(AND(AN50="加算対象",N50&lt;&gt;"処遇改善加算Ⅲ",N50&lt;&gt;"処遇改善加算Ⅳ",N50&lt;&gt;"",AU50&lt;&gt;"対象外"),1,"")</f>
        <v/>
      </c>
      <c r="AW50" s="544" t="str">
        <f>IF(AND(AV50=1,OR(AG50=0,AG50=""),AN50="加算対象"),"AH列に色付け","")</f>
        <v/>
      </c>
      <c r="AX50" s="544" t="str">
        <f>IF(AND($AV50=1,$AW50="AH列に色付け",OR($AG50="",$AH50="")),"未入力",IF(AND($AV50=1,$AW50="",$AG50=""),"未入力","入力済"))</f>
        <v>入力済</v>
      </c>
      <c r="AY50" s="546" t="str">
        <f>IFERROR(VLOOKUP(K50,【参考】数式用!$AR$3:$AS$49, 2, FALSE), "")</f>
        <v/>
      </c>
      <c r="AZ50" s="544" t="str">
        <f>IF(AND(AN50="加算対象",OR(N50="処遇改善加算Ⅰイ",N50="処遇改善加算Ⅰロ")),"AI列に色付け","")</f>
        <v/>
      </c>
      <c r="BA50" s="547" t="str">
        <f>IF(AND(OR(N50="処遇改善加算Ⅰイ",N50="処遇改善加算Ⅰロ"),AI50=""),"未入力","入力済")</f>
        <v>入力済</v>
      </c>
      <c r="BB50" s="546" t="str">
        <f>IFERROR(VLOOKUP(K50,【参考】数式用!$AX$3:$AY$56, 2, FALSE), "")</f>
        <v/>
      </c>
      <c r="BC50" s="544" t="str">
        <v/>
      </c>
      <c r="BD50" s="547" t="str">
        <f>IF(AND(COUNTIF(AE50:AH50,"*令和８年度特例要件を*")&gt;0,AJ50=""),"未入力","入力済")</f>
        <v>入力済</v>
      </c>
      <c r="BE50" s="547" t="str">
        <v/>
      </c>
      <c r="BF50" s="547" t="str">
        <f>IF(AND(N50="処遇改善加算",AE50="○"),"AJ列色消し","")</f>
        <v/>
      </c>
      <c r="BG50" s="547" t="str">
        <f>IF(OR(TRIM(BC50)="",BE50="AJ列色消し",BF50="AJ列色消し"),"","入力必要")</f>
        <v/>
      </c>
      <c r="BH50" s="547" t="str">
        <f>IF(AND(BE50="",BG50="入力必要"),IF(AJ50="","未入力","入力済"),"")</f>
        <v/>
      </c>
      <c r="BI50" s="547" t="str">
        <f>G50</f>
        <v/>
      </c>
      <c r="BM50" s="633" t="e">
        <f>VLOOKUP(K50,【参考】数式用!$A$2:$O$57,15,FALSE)</f>
        <v>#N/A</v>
      </c>
    </row>
    <row ht="109.9" customHeight="1" r="51" spans="1:65"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IF(Q51&gt;=1,(U51*12+W51)-(Q51*12+S51)+1,"")</f>
        <v/>
      </c>
      <c r="AA51" s="458" t="s">
        <v>275</v>
      </c>
      <c r="AB51" s="459" t="str">
        <f>IFERROR(ROUNDDOWN(ROUND(L51*O51,0)*M51,0)*Z51,"")</f>
        <v/>
      </c>
      <c r="AC51" s="460" t="str">
        <f>IFERROR(ROUNDDOWN(ROUNDDOWN(ROUND(L51*VLOOKUP(K51,【参考】数式用!$A$2:$M$57,MATCH("処遇改善加算Ⅳ",【参考】数式用!$G$3:$M$3,0)+6,0),0)*M51,0)*Z51*0.5,0), "")</f>
        <v/>
      </c>
      <c r="AD51" s="156"/>
      <c r="AE51" s="157"/>
      <c r="AF51" s="157"/>
      <c r="AG51" s="158"/>
      <c r="AH51" s="159"/>
      <c r="AI51" s="160"/>
      <c r="AJ51" s="161"/>
      <c r="AK51" s="541" t="str">
        <f>IF(AND(N51&lt;&gt;"",OR(U51&lt;&gt;9,W51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51="加算対象外",N51&lt;&gt;"",AE51="―",AJ51="―"),"このサービスについては、キャリアパス要件Ⅰ・Ⅱか令和８年度特例要件のどちらかの要件を満たしている必要があります",""))</f>
        <v/>
      </c>
      <c r="AL51" s="542" t="str">
        <f>IF(N51="","",IF(OR(AND(COUNTIF(AP51,"未入力")&gt;0,AD51=""),AND(COUNTBLANK(AP51)&gt;0,AE51=""),AND(COUNTIF(AN51:BD51,"AF列に色付け")&gt;0,AF51=""),AND(COUNTIF(AN51:BD51,"AG列に色付け")&gt;0,OR(AG51="",AG51=0)),AND(COUNTIF(AN51:BD51,"AH列に色付け")&gt;0,AH51=""),AND(COUNTIF(AN51:BD51,"AI列に色付け")&gt;0,AI51=""),AND(COUNTIF(AN51:BD51,"AJ列に色付け")&gt;0,AJ51="",NOT(OR(BE51="AJ列色消し",BF51="AJ列色消し")))),"！記入が必要な欄（オレンジ色のセル）に空欄があります。空欄を埋めてください。",""))</f>
        <v/>
      </c>
      <c r="AM51" s="543"/>
      <c r="AN51" s="544" t="str">
        <f>IFERROR(VLOOKUP(K51,【参考】数式用!$A$2:$N$57,14,FALSE),"")</f>
        <v/>
      </c>
      <c r="AO51" s="544" t="str">
        <f>IF(AND(K51&lt;&gt;""),"N列に色付け","")</f>
        <v/>
      </c>
      <c r="AP51" s="545" t="str">
        <f>IF(AND(AC51&lt;&gt;0,AC51&lt;&gt;"",AN51="加算対象"),IF(AD51="○","入力済","未入力"),"")</f>
        <v/>
      </c>
      <c r="AQ51" s="545" t="str">
        <f>"キャリアパス要件Ⅰ・Ⅱ_"&amp;AN51</f>
        <v>キャリアパス要件Ⅰ・Ⅱ_</v>
      </c>
      <c r="AR51" s="546" t="str">
        <f>IF(AND(N51&lt;&gt;"",AE51=""),"未入力","入力済")</f>
        <v>入力済</v>
      </c>
      <c r="AS51" s="544" t="str">
        <f>IF(AND(N51&lt;&gt;"",N51&lt;&gt;"処遇改善加算Ⅳ",AN51="加算対象"),"AF列に色付け","")</f>
        <v/>
      </c>
      <c r="AT51" s="546" t="str">
        <f>IF(AND(N51&lt;&gt;"",N51&lt;&gt;"処遇改善加算Ⅳ",N51&lt;&gt;"処遇改善加算",AF51=""),"未入力","入力済")</f>
        <v>入力済</v>
      </c>
      <c r="AU51" s="546" t="str">
        <v/>
      </c>
      <c r="AV51" s="546" t="str">
        <f>IF(AND(AN51="加算対象",N51&lt;&gt;"処遇改善加算Ⅲ",N51&lt;&gt;"処遇改善加算Ⅳ",N51&lt;&gt;"",AU51&lt;&gt;"対象外"),1,"")</f>
        <v/>
      </c>
      <c r="AW51" s="544" t="str">
        <f>IF(AND(AV51=1,OR(AG51=0,AG51=""),AN51="加算対象"),"AH列に色付け","")</f>
        <v/>
      </c>
      <c r="AX51" s="544" t="str">
        <f>IF(AND($AV51=1,$AW51="AH列に色付け",OR($AG51="",$AH51="")),"未入力",IF(AND($AV51=1,$AW51="",$AG51=""),"未入力","入力済"))</f>
        <v>入力済</v>
      </c>
      <c r="AY51" s="546" t="str">
        <f>IFERROR(VLOOKUP(K51,【参考】数式用!$AR$3:$AS$49, 2, FALSE), "")</f>
        <v/>
      </c>
      <c r="AZ51" s="544" t="str">
        <f>IF(AND(AN51="加算対象",OR(N51="処遇改善加算Ⅰイ",N51="処遇改善加算Ⅰロ")),"AI列に色付け","")</f>
        <v/>
      </c>
      <c r="BA51" s="547" t="str">
        <f>IF(AND(OR(N51="処遇改善加算Ⅰイ",N51="処遇改善加算Ⅰロ"),AI51=""),"未入力","入力済")</f>
        <v>入力済</v>
      </c>
      <c r="BB51" s="546" t="str">
        <f>IFERROR(VLOOKUP(K51,【参考】数式用!$AX$3:$AY$56, 2, FALSE), "")</f>
        <v/>
      </c>
      <c r="BC51" s="544" t="str">
        <v/>
      </c>
      <c r="BD51" s="547" t="str">
        <f>IF(AND(COUNTIF(AE51:AH51,"*令和８年度特例要件を*")&gt;0,AJ51=""),"未入力","入力済")</f>
        <v>入力済</v>
      </c>
      <c r="BE51" s="547" t="str">
        <v/>
      </c>
      <c r="BF51" s="547" t="str">
        <f>IF(AND(N51="処遇改善加算",AE51="○"),"AJ列色消し","")</f>
        <v/>
      </c>
      <c r="BG51" s="547" t="str">
        <f>IF(OR(TRIM(BC51)="",BE51="AJ列色消し",BF51="AJ列色消し"),"","入力必要")</f>
        <v/>
      </c>
      <c r="BH51" s="547" t="str">
        <f>IF(AND(BE51="",BG51="入力必要"),IF(AJ51="","未入力","入力済"),"")</f>
        <v/>
      </c>
      <c r="BI51" s="547" t="str">
        <f>G51</f>
        <v/>
      </c>
      <c r="BM51" s="633" t="e">
        <f>VLOOKUP(K51,【参考】数式用!$A$2:$O$57,15,FALSE)</f>
        <v>#N/A</v>
      </c>
    </row>
    <row ht="109.9" customHeight="1" r="52" spans="1:65"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IF(Q52&gt;=1,(U52*12+W52)-(Q52*12+S52)+1,"")</f>
        <v/>
      </c>
      <c r="AA52" s="458" t="s">
        <v>275</v>
      </c>
      <c r="AB52" s="459" t="str">
        <f>IFERROR(ROUNDDOWN(ROUND(L52*O52,0)*M52,0)*Z52,"")</f>
        <v/>
      </c>
      <c r="AC52" s="460" t="str">
        <f>IFERROR(ROUNDDOWN(ROUNDDOWN(ROUND(L52*VLOOKUP(K52,【参考】数式用!$A$2:$M$57,MATCH("処遇改善加算Ⅳ",【参考】数式用!$G$3:$M$3,0)+6,0),0)*M52,0)*Z52*0.5,0), "")</f>
        <v/>
      </c>
      <c r="AD52" s="156"/>
      <c r="AE52" s="157"/>
      <c r="AF52" s="157"/>
      <c r="AG52" s="158"/>
      <c r="AH52" s="159"/>
      <c r="AI52" s="160"/>
      <c r="AJ52" s="161"/>
      <c r="AK52" s="541" t="str">
        <f>IF(AND(N52&lt;&gt;"",OR(U52&lt;&gt;9,W52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52="加算対象外",N52&lt;&gt;"",AE52="―",AJ52="―"),"このサービスについては、キャリアパス要件Ⅰ・Ⅱか令和８年度特例要件のどちらかの要件を満たしている必要があります",""))</f>
        <v/>
      </c>
      <c r="AL52" s="542" t="str">
        <f>IF(N52="","",IF(OR(AND(COUNTIF(AP52,"未入力")&gt;0,AD52=""),AND(COUNTBLANK(AP52)&gt;0,AE52=""),AND(COUNTIF(AN52:BD52,"AF列に色付け")&gt;0,AF52=""),AND(COUNTIF(AN52:BD52,"AG列に色付け")&gt;0,OR(AG52="",AG52=0)),AND(COUNTIF(AN52:BD52,"AH列に色付け")&gt;0,AH52=""),AND(COUNTIF(AN52:BD52,"AI列に色付け")&gt;0,AI52=""),AND(COUNTIF(AN52:BD52,"AJ列に色付け")&gt;0,AJ52="",NOT(OR(BE52="AJ列色消し",BF52="AJ列色消し")))),"！記入が必要な欄（オレンジ色のセル）に空欄があります。空欄を埋めてください。",""))</f>
        <v/>
      </c>
      <c r="AM52" s="543"/>
      <c r="AN52" s="544" t="str">
        <f>IFERROR(VLOOKUP(K52,【参考】数式用!$A$2:$N$57,14,FALSE),"")</f>
        <v/>
      </c>
      <c r="AO52" s="544" t="str">
        <f>IF(AND(K52&lt;&gt;""),"N列に色付け","")</f>
        <v/>
      </c>
      <c r="AP52" s="545" t="str">
        <f>IF(AND(AC52&lt;&gt;0,AC52&lt;&gt;"",AN52="加算対象"),IF(AD52="○","入力済","未入力"),"")</f>
        <v/>
      </c>
      <c r="AQ52" s="545" t="str">
        <f>"キャリアパス要件Ⅰ・Ⅱ_"&amp;AN52</f>
        <v>キャリアパス要件Ⅰ・Ⅱ_</v>
      </c>
      <c r="AR52" s="546" t="str">
        <f>IF(AND(N52&lt;&gt;"",AE52=""),"未入力","入力済")</f>
        <v>入力済</v>
      </c>
      <c r="AS52" s="544" t="str">
        <f>IF(AND(N52&lt;&gt;"",N52&lt;&gt;"処遇改善加算Ⅳ",AN52="加算対象"),"AF列に色付け","")</f>
        <v/>
      </c>
      <c r="AT52" s="546" t="str">
        <f>IF(AND(N52&lt;&gt;"",N52&lt;&gt;"処遇改善加算Ⅳ",N52&lt;&gt;"処遇改善加算",AF52=""),"未入力","入力済")</f>
        <v>入力済</v>
      </c>
      <c r="AU52" s="546" t="str">
        <v/>
      </c>
      <c r="AV52" s="546" t="str">
        <f>IF(AND(AN52="加算対象",N52&lt;&gt;"処遇改善加算Ⅲ",N52&lt;&gt;"処遇改善加算Ⅳ",N52&lt;&gt;"",AU52&lt;&gt;"対象外"),1,"")</f>
        <v/>
      </c>
      <c r="AW52" s="544" t="str">
        <f>IF(AND(AV52=1,OR(AG52=0,AG52=""),AN52="加算対象"),"AH列に色付け","")</f>
        <v/>
      </c>
      <c r="AX52" s="544" t="str">
        <f>IF(AND($AV52=1,$AW52="AH列に色付け",OR($AG52="",$AH52="")),"未入力",IF(AND($AV52=1,$AW52="",$AG52=""),"未入力","入力済"))</f>
        <v>入力済</v>
      </c>
      <c r="AY52" s="546" t="str">
        <f>IFERROR(VLOOKUP(K52,【参考】数式用!$AR$3:$AS$49, 2, FALSE), "")</f>
        <v/>
      </c>
      <c r="AZ52" s="544" t="str">
        <f>IF(AND(AN52="加算対象",OR(N52="処遇改善加算Ⅰイ",N52="処遇改善加算Ⅰロ")),"AI列に色付け","")</f>
        <v/>
      </c>
      <c r="BA52" s="547" t="str">
        <f>IF(AND(OR(N52="処遇改善加算Ⅰイ",N52="処遇改善加算Ⅰロ"),AI52=""),"未入力","入力済")</f>
        <v>入力済</v>
      </c>
      <c r="BB52" s="546" t="str">
        <f>IFERROR(VLOOKUP(K52,【参考】数式用!$AX$3:$AY$56, 2, FALSE), "")</f>
        <v/>
      </c>
      <c r="BC52" s="544" t="str">
        <v/>
      </c>
      <c r="BD52" s="547" t="str">
        <f>IF(AND(COUNTIF(AE52:AH52,"*令和８年度特例要件を*")&gt;0,AJ52=""),"未入力","入力済")</f>
        <v>入力済</v>
      </c>
      <c r="BE52" s="547" t="str">
        <v/>
      </c>
      <c r="BF52" s="547" t="str">
        <f>IF(AND(N52="処遇改善加算",AE52="○"),"AJ列色消し","")</f>
        <v/>
      </c>
      <c r="BG52" s="547" t="str">
        <f>IF(OR(TRIM(BC52)="",BE52="AJ列色消し",BF52="AJ列色消し"),"","入力必要")</f>
        <v/>
      </c>
      <c r="BH52" s="547" t="str">
        <f>IF(AND(BE52="",BG52="入力必要"),IF(AJ52="","未入力","入力済"),"")</f>
        <v/>
      </c>
      <c r="BI52" s="547" t="str">
        <f>G52</f>
        <v/>
      </c>
      <c r="BM52" s="633" t="e">
        <f>VLOOKUP(K52,【参考】数式用!$A$2:$O$57,15,FALSE)</f>
        <v>#N/A</v>
      </c>
    </row>
    <row ht="109.9" customHeight="1" r="53" spans="1:65"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IF(Q53&gt;=1,(U53*12+W53)-(Q53*12+S53)+1,"")</f>
        <v/>
      </c>
      <c r="AA53" s="458" t="s">
        <v>275</v>
      </c>
      <c r="AB53" s="459" t="str">
        <f>IFERROR(ROUNDDOWN(ROUND(L53*O53,0)*M53,0)*Z53,"")</f>
        <v/>
      </c>
      <c r="AC53" s="460" t="str">
        <f>IFERROR(ROUNDDOWN(ROUNDDOWN(ROUND(L53*VLOOKUP(K53,【参考】数式用!$A$2:$M$57,MATCH("処遇改善加算Ⅳ",【参考】数式用!$G$3:$M$3,0)+6,0),0)*M53,0)*Z53*0.5,0), "")</f>
        <v/>
      </c>
      <c r="AD53" s="156"/>
      <c r="AE53" s="157"/>
      <c r="AF53" s="157"/>
      <c r="AG53" s="158"/>
      <c r="AH53" s="159"/>
      <c r="AI53" s="160"/>
      <c r="AJ53" s="161"/>
      <c r="AK53" s="541" t="str">
        <f>IF(AND(N53&lt;&gt;"",OR(U53&lt;&gt;9,W53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53="加算対象外",N53&lt;&gt;"",AE53="―",AJ53="―"),"このサービスについては、キャリアパス要件Ⅰ・Ⅱか令和８年度特例要件のどちらかの要件を満たしている必要があります",""))</f>
        <v/>
      </c>
      <c r="AL53" s="542" t="str">
        <f>IF(N53="","",IF(OR(AND(COUNTIF(AP53,"未入力")&gt;0,AD53=""),AND(COUNTBLANK(AP53)&gt;0,AE53=""),AND(COUNTIF(AN53:BD53,"AF列に色付け")&gt;0,AF53=""),AND(COUNTIF(AN53:BD53,"AG列に色付け")&gt;0,OR(AG53="",AG53=0)),AND(COUNTIF(AN53:BD53,"AH列に色付け")&gt;0,AH53=""),AND(COUNTIF(AN53:BD53,"AI列に色付け")&gt;0,AI53=""),AND(COUNTIF(AN53:BD53,"AJ列に色付け")&gt;0,AJ53="",NOT(OR(BE53="AJ列色消し",BF53="AJ列色消し")))),"！記入が必要な欄（オレンジ色のセル）に空欄があります。空欄を埋めてください。",""))</f>
        <v/>
      </c>
      <c r="AM53" s="543"/>
      <c r="AN53" s="544" t="str">
        <f>IFERROR(VLOOKUP(K53,【参考】数式用!$A$2:$N$57,14,FALSE),"")</f>
        <v/>
      </c>
      <c r="AO53" s="544" t="str">
        <f>IF(AND(K53&lt;&gt;""),"N列に色付け","")</f>
        <v/>
      </c>
      <c r="AP53" s="545" t="str">
        <f>IF(AND(AC53&lt;&gt;0,AC53&lt;&gt;"",AN53="加算対象"),IF(AD53="○","入力済","未入力"),"")</f>
        <v/>
      </c>
      <c r="AQ53" s="545" t="str">
        <f>"キャリアパス要件Ⅰ・Ⅱ_"&amp;AN53</f>
        <v>キャリアパス要件Ⅰ・Ⅱ_</v>
      </c>
      <c r="AR53" s="546" t="str">
        <f>IF(AND(N53&lt;&gt;"",AE53=""),"未入力","入力済")</f>
        <v>入力済</v>
      </c>
      <c r="AS53" s="544" t="str">
        <f>IF(AND(N53&lt;&gt;"",N53&lt;&gt;"処遇改善加算Ⅳ",AN53="加算対象"),"AF列に色付け","")</f>
        <v/>
      </c>
      <c r="AT53" s="546" t="str">
        <f>IF(AND(N53&lt;&gt;"",N53&lt;&gt;"処遇改善加算Ⅳ",N53&lt;&gt;"処遇改善加算",AF53=""),"未入力","入力済")</f>
        <v>入力済</v>
      </c>
      <c r="AU53" s="546" t="str">
        <v/>
      </c>
      <c r="AV53" s="546" t="str">
        <f>IF(AND(AN53="加算対象",N53&lt;&gt;"処遇改善加算Ⅲ",N53&lt;&gt;"処遇改善加算Ⅳ",N53&lt;&gt;"",AU53&lt;&gt;"対象外"),1,"")</f>
        <v/>
      </c>
      <c r="AW53" s="544" t="str">
        <f>IF(AND(AV53=1,OR(AG53=0,AG53=""),AN53="加算対象"),"AH列に色付け","")</f>
        <v/>
      </c>
      <c r="AX53" s="544" t="str">
        <f>IF(AND($AV53=1,$AW53="AH列に色付け",OR($AG53="",$AH53="")),"未入力",IF(AND($AV53=1,$AW53="",$AG53=""),"未入力","入力済"))</f>
        <v>入力済</v>
      </c>
      <c r="AY53" s="546" t="str">
        <f>IFERROR(VLOOKUP(K53,【参考】数式用!$AR$3:$AS$49, 2, FALSE), "")</f>
        <v/>
      </c>
      <c r="AZ53" s="544" t="str">
        <f>IF(AND(AN53="加算対象",OR(N53="処遇改善加算Ⅰイ",N53="処遇改善加算Ⅰロ")),"AI列に色付け","")</f>
        <v/>
      </c>
      <c r="BA53" s="547" t="str">
        <f>IF(AND(OR(N53="処遇改善加算Ⅰイ",N53="処遇改善加算Ⅰロ"),AI53=""),"未入力","入力済")</f>
        <v>入力済</v>
      </c>
      <c r="BB53" s="546" t="str">
        <f>IFERROR(VLOOKUP(K53,【参考】数式用!$AX$3:$AY$56, 2, FALSE), "")</f>
        <v/>
      </c>
      <c r="BC53" s="544" t="str">
        <v/>
      </c>
      <c r="BD53" s="547" t="str">
        <f>IF(AND(COUNTIF(AE53:AH53,"*令和８年度特例要件を*")&gt;0,AJ53=""),"未入力","入力済")</f>
        <v>入力済</v>
      </c>
      <c r="BE53" s="547" t="str">
        <v/>
      </c>
      <c r="BF53" s="547" t="str">
        <f>IF(AND(N53="処遇改善加算",AE53="○"),"AJ列色消し","")</f>
        <v/>
      </c>
      <c r="BG53" s="547" t="str">
        <f>IF(OR(TRIM(BC53)="",BE53="AJ列色消し",BF53="AJ列色消し"),"","入力必要")</f>
        <v/>
      </c>
      <c r="BH53" s="547" t="str">
        <f>IF(AND(BE53="",BG53="入力必要"),IF(AJ53="","未入力","入力済"),"")</f>
        <v/>
      </c>
      <c r="BI53" s="547" t="str">
        <f>G53</f>
        <v/>
      </c>
      <c r="BM53" s="633" t="e">
        <f>VLOOKUP(K53,【参考】数式用!$A$2:$O$57,15,FALSE)</f>
        <v>#N/A</v>
      </c>
    </row>
    <row ht="109.9" customHeight="1" r="54" spans="1:65"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IF(Q54&gt;=1,(U54*12+W54)-(Q54*12+S54)+1,"")</f>
        <v/>
      </c>
      <c r="AA54" s="458" t="s">
        <v>275</v>
      </c>
      <c r="AB54" s="459" t="str">
        <f>IFERROR(ROUNDDOWN(ROUND(L54*O54,0)*M54,0)*Z54,"")</f>
        <v/>
      </c>
      <c r="AC54" s="460" t="str">
        <f>IFERROR(ROUNDDOWN(ROUNDDOWN(ROUND(L54*VLOOKUP(K54,【参考】数式用!$A$2:$M$57,MATCH("処遇改善加算Ⅳ",【参考】数式用!$G$3:$M$3,0)+6,0),0)*M54,0)*Z54*0.5,0), "")</f>
        <v/>
      </c>
      <c r="AD54" s="156"/>
      <c r="AE54" s="157"/>
      <c r="AF54" s="157"/>
      <c r="AG54" s="158"/>
      <c r="AH54" s="159"/>
      <c r="AI54" s="160"/>
      <c r="AJ54" s="161"/>
      <c r="AK54" s="541" t="str">
        <f>IF(AND(N54&lt;&gt;"",OR(U54&lt;&gt;9,W54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54="加算対象外",N54&lt;&gt;"",AE54="―",AJ54="―"),"このサービスについては、キャリアパス要件Ⅰ・Ⅱか令和８年度特例要件のどちらかの要件を満たしている必要があります",""))</f>
        <v/>
      </c>
      <c r="AL54" s="542" t="str">
        <f>IF(N54="","",IF(OR(AND(COUNTIF(AP54,"未入力")&gt;0,AD54=""),AND(COUNTBLANK(AP54)&gt;0,AE54=""),AND(COUNTIF(AN54:BD54,"AF列に色付け")&gt;0,AF54=""),AND(COUNTIF(AN54:BD54,"AG列に色付け")&gt;0,OR(AG54="",AG54=0)),AND(COUNTIF(AN54:BD54,"AH列に色付け")&gt;0,AH54=""),AND(COUNTIF(AN54:BD54,"AI列に色付け")&gt;0,AI54=""),AND(COUNTIF(AN54:BD54,"AJ列に色付け")&gt;0,AJ54="",NOT(OR(BE54="AJ列色消し",BF54="AJ列色消し")))),"！記入が必要な欄（オレンジ色のセル）に空欄があります。空欄を埋めてください。",""))</f>
        <v/>
      </c>
      <c r="AM54" s="543"/>
      <c r="AN54" s="544" t="str">
        <f>IFERROR(VLOOKUP(K54,【参考】数式用!$A$2:$N$57,14,FALSE),"")</f>
        <v/>
      </c>
      <c r="AO54" s="544" t="str">
        <f>IF(AND(K54&lt;&gt;""),"N列に色付け","")</f>
        <v/>
      </c>
      <c r="AP54" s="545" t="str">
        <f>IF(AND(AC54&lt;&gt;0,AC54&lt;&gt;"",AN54="加算対象"),IF(AD54="○","入力済","未入力"),"")</f>
        <v/>
      </c>
      <c r="AQ54" s="545" t="str">
        <f>"キャリアパス要件Ⅰ・Ⅱ_"&amp;AN54</f>
        <v>キャリアパス要件Ⅰ・Ⅱ_</v>
      </c>
      <c r="AR54" s="546" t="str">
        <f>IF(AND(N54&lt;&gt;"",AE54=""),"未入力","入力済")</f>
        <v>入力済</v>
      </c>
      <c r="AS54" s="544" t="str">
        <f>IF(AND(N54&lt;&gt;"",N54&lt;&gt;"処遇改善加算Ⅳ",AN54="加算対象"),"AF列に色付け","")</f>
        <v/>
      </c>
      <c r="AT54" s="546" t="str">
        <f>IF(AND(N54&lt;&gt;"",N54&lt;&gt;"処遇改善加算Ⅳ",N54&lt;&gt;"処遇改善加算",AF54=""),"未入力","入力済")</f>
        <v>入力済</v>
      </c>
      <c r="AU54" s="546" t="str">
        <v/>
      </c>
      <c r="AV54" s="546" t="str">
        <f>IF(AND(AN54="加算対象",N54&lt;&gt;"処遇改善加算Ⅲ",N54&lt;&gt;"処遇改善加算Ⅳ",N54&lt;&gt;"",AU54&lt;&gt;"対象外"),1,"")</f>
        <v/>
      </c>
      <c r="AW54" s="544" t="str">
        <f>IF(AND(AV54=1,OR(AG54=0,AG54=""),AN54="加算対象"),"AH列に色付け","")</f>
        <v/>
      </c>
      <c r="AX54" s="544" t="str">
        <f>IF(AND($AV54=1,$AW54="AH列に色付け",OR($AG54="",$AH54="")),"未入力",IF(AND($AV54=1,$AW54="",$AG54=""),"未入力","入力済"))</f>
        <v>入力済</v>
      </c>
      <c r="AY54" s="546" t="str">
        <f>IFERROR(VLOOKUP(K54,【参考】数式用!$AR$3:$AS$49, 2, FALSE), "")</f>
        <v/>
      </c>
      <c r="AZ54" s="544" t="str">
        <f>IF(AND(AN54="加算対象",OR(N54="処遇改善加算Ⅰイ",N54="処遇改善加算Ⅰロ")),"AI列に色付け","")</f>
        <v/>
      </c>
      <c r="BA54" s="547" t="str">
        <f>IF(AND(OR(N54="処遇改善加算Ⅰイ",N54="処遇改善加算Ⅰロ"),AI54=""),"未入力","入力済")</f>
        <v>入力済</v>
      </c>
      <c r="BB54" s="546" t="str">
        <f>IFERROR(VLOOKUP(K54,【参考】数式用!$AX$3:$AY$56, 2, FALSE), "")</f>
        <v/>
      </c>
      <c r="BC54" s="544" t="str">
        <v/>
      </c>
      <c r="BD54" s="547" t="str">
        <f>IF(AND(COUNTIF(AE54:AH54,"*令和８年度特例要件を*")&gt;0,AJ54=""),"未入力","入力済")</f>
        <v>入力済</v>
      </c>
      <c r="BE54" s="547" t="str">
        <v/>
      </c>
      <c r="BF54" s="547" t="str">
        <f>IF(AND(N54="処遇改善加算",AE54="○"),"AJ列色消し","")</f>
        <v/>
      </c>
      <c r="BG54" s="547" t="str">
        <f>IF(OR(TRIM(BC54)="",BE54="AJ列色消し",BF54="AJ列色消し"),"","入力必要")</f>
        <v/>
      </c>
      <c r="BH54" s="547" t="str">
        <f>IF(AND(BE54="",BG54="入力必要"),IF(AJ54="","未入力","入力済"),"")</f>
        <v/>
      </c>
      <c r="BI54" s="547" t="str">
        <f>G54</f>
        <v/>
      </c>
      <c r="BM54" s="633" t="e">
        <f>VLOOKUP(K54,【参考】数式用!$A$2:$O$57,15,FALSE)</f>
        <v>#N/A</v>
      </c>
    </row>
    <row ht="109.9" customHeight="1" r="55" spans="1:65"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IF(Q55&gt;=1,(U55*12+W55)-(Q55*12+S55)+1,"")</f>
        <v/>
      </c>
      <c r="AA55" s="458" t="s">
        <v>275</v>
      </c>
      <c r="AB55" s="459" t="str">
        <f>IFERROR(ROUNDDOWN(ROUND(L55*O55,0)*M55,0)*Z55,"")</f>
        <v/>
      </c>
      <c r="AC55" s="460" t="str">
        <f>IFERROR(ROUNDDOWN(ROUNDDOWN(ROUND(L55*VLOOKUP(K55,【参考】数式用!$A$2:$M$57,MATCH("処遇改善加算Ⅳ",【参考】数式用!$G$3:$M$3,0)+6,0),0)*M55,0)*Z55*0.5,0), "")</f>
        <v/>
      </c>
      <c r="AD55" s="156"/>
      <c r="AE55" s="157"/>
      <c r="AF55" s="157"/>
      <c r="AG55" s="158"/>
      <c r="AH55" s="159"/>
      <c r="AI55" s="160"/>
      <c r="AJ55" s="161"/>
      <c r="AK55" s="541" t="str">
        <f>IF(AND(N55&lt;&gt;"",OR(U55&lt;&gt;9,W55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55="加算対象外",N55&lt;&gt;"",AE55="―",AJ55="―"),"このサービスについては、キャリアパス要件Ⅰ・Ⅱか令和８年度特例要件のどちらかの要件を満たしている必要があります",""))</f>
        <v/>
      </c>
      <c r="AL55" s="542" t="str">
        <f>IF(N55="","",IF(OR(AND(COUNTIF(AP55,"未入力")&gt;0,AD55=""),AND(COUNTBLANK(AP55)&gt;0,AE55=""),AND(COUNTIF(AN55:BD55,"AF列に色付け")&gt;0,AF55=""),AND(COUNTIF(AN55:BD55,"AG列に色付け")&gt;0,OR(AG55="",AG55=0)),AND(COUNTIF(AN55:BD55,"AH列に色付け")&gt;0,AH55=""),AND(COUNTIF(AN55:BD55,"AI列に色付け")&gt;0,AI55=""),AND(COUNTIF(AN55:BD55,"AJ列に色付け")&gt;0,AJ55="",NOT(OR(BE55="AJ列色消し",BF55="AJ列色消し")))),"！記入が必要な欄（オレンジ色のセル）に空欄があります。空欄を埋めてください。",""))</f>
        <v/>
      </c>
      <c r="AM55" s="543"/>
      <c r="AN55" s="544" t="str">
        <f>IFERROR(VLOOKUP(K55,【参考】数式用!$A$2:$N$57,14,FALSE),"")</f>
        <v/>
      </c>
      <c r="AO55" s="544" t="str">
        <f>IF(AND(K55&lt;&gt;""),"N列に色付け","")</f>
        <v/>
      </c>
      <c r="AP55" s="545" t="str">
        <f>IF(AND(AC55&lt;&gt;0,AC55&lt;&gt;"",AN55="加算対象"),IF(AD55="○","入力済","未入力"),"")</f>
        <v/>
      </c>
      <c r="AQ55" s="545" t="str">
        <f>"キャリアパス要件Ⅰ・Ⅱ_"&amp;AN55</f>
        <v>キャリアパス要件Ⅰ・Ⅱ_</v>
      </c>
      <c r="AR55" s="546" t="str">
        <f>IF(AND(N55&lt;&gt;"",AE55=""),"未入力","入力済")</f>
        <v>入力済</v>
      </c>
      <c r="AS55" s="544" t="str">
        <f>IF(AND(N55&lt;&gt;"",N55&lt;&gt;"処遇改善加算Ⅳ",AN55="加算対象"),"AF列に色付け","")</f>
        <v/>
      </c>
      <c r="AT55" s="546" t="str">
        <f>IF(AND(N55&lt;&gt;"",N55&lt;&gt;"処遇改善加算Ⅳ",N55&lt;&gt;"処遇改善加算",AF55=""),"未入力","入力済")</f>
        <v>入力済</v>
      </c>
      <c r="AU55" s="546" t="str">
        <v/>
      </c>
      <c r="AV55" s="546" t="str">
        <f>IF(AND(AN55="加算対象",N55&lt;&gt;"処遇改善加算Ⅲ",N55&lt;&gt;"処遇改善加算Ⅳ",N55&lt;&gt;"",AU55&lt;&gt;"対象外"),1,"")</f>
        <v/>
      </c>
      <c r="AW55" s="544" t="str">
        <f>IF(AND(AV55=1,OR(AG55=0,AG55=""),AN55="加算対象"),"AH列に色付け","")</f>
        <v/>
      </c>
      <c r="AX55" s="544" t="str">
        <f>IF(AND($AV55=1,$AW55="AH列に色付け",OR($AG55="",$AH55="")),"未入力",IF(AND($AV55=1,$AW55="",$AG55=""),"未入力","入力済"))</f>
        <v>入力済</v>
      </c>
      <c r="AY55" s="546" t="str">
        <f>IFERROR(VLOOKUP(K55,【参考】数式用!$AR$3:$AS$49, 2, FALSE), "")</f>
        <v/>
      </c>
      <c r="AZ55" s="544" t="str">
        <f>IF(AND(AN55="加算対象",OR(N55="処遇改善加算Ⅰイ",N55="処遇改善加算Ⅰロ")),"AI列に色付け","")</f>
        <v/>
      </c>
      <c r="BA55" s="547" t="str">
        <f>IF(AND(OR(N55="処遇改善加算Ⅰイ",N55="処遇改善加算Ⅰロ"),AI55=""),"未入力","入力済")</f>
        <v>入力済</v>
      </c>
      <c r="BB55" s="546" t="str">
        <f>IFERROR(VLOOKUP(K55,【参考】数式用!$AX$3:$AY$56, 2, FALSE), "")</f>
        <v/>
      </c>
      <c r="BC55" s="544" t="str">
        <v/>
      </c>
      <c r="BD55" s="547" t="str">
        <f>IF(AND(COUNTIF(AE55:AH55,"*令和８年度特例要件を*")&gt;0,AJ55=""),"未入力","入力済")</f>
        <v>入力済</v>
      </c>
      <c r="BE55" s="547" t="str">
        <v/>
      </c>
      <c r="BF55" s="547" t="str">
        <f>IF(AND(N55="処遇改善加算",AE55="○"),"AJ列色消し","")</f>
        <v/>
      </c>
      <c r="BG55" s="547" t="str">
        <f>IF(OR(TRIM(BC55)="",BE55="AJ列色消し",BF55="AJ列色消し"),"","入力必要")</f>
        <v/>
      </c>
      <c r="BH55" s="547" t="str">
        <f>IF(AND(BE55="",BG55="入力必要"),IF(AJ55="","未入力","入力済"),"")</f>
        <v/>
      </c>
      <c r="BI55" s="547" t="str">
        <f>G55</f>
        <v/>
      </c>
      <c r="BM55" s="633" t="e">
        <f>VLOOKUP(K55,【参考】数式用!$A$2:$O$57,15,FALSE)</f>
        <v>#N/A</v>
      </c>
    </row>
    <row ht="109.9" customHeight="1" r="56" spans="1:65"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IF(Q56&gt;=1,(U56*12+W56)-(Q56*12+S56)+1,"")</f>
        <v/>
      </c>
      <c r="AA56" s="458" t="s">
        <v>275</v>
      </c>
      <c r="AB56" s="459" t="str">
        <f>IFERROR(ROUNDDOWN(ROUND(L56*O56,0)*M56,0)*Z56,"")</f>
        <v/>
      </c>
      <c r="AC56" s="460" t="str">
        <f>IFERROR(ROUNDDOWN(ROUNDDOWN(ROUND(L56*VLOOKUP(K56,【参考】数式用!$A$2:$M$57,MATCH("処遇改善加算Ⅳ",【参考】数式用!$G$3:$M$3,0)+6,0),0)*M56,0)*Z56*0.5,0), "")</f>
        <v/>
      </c>
      <c r="AD56" s="156"/>
      <c r="AE56" s="157"/>
      <c r="AF56" s="157"/>
      <c r="AG56" s="158"/>
      <c r="AH56" s="159"/>
      <c r="AI56" s="160"/>
      <c r="AJ56" s="161"/>
      <c r="AK56" s="541" t="str">
        <f>IF(AND(N56&lt;&gt;"",OR(U56&lt;&gt;9,W56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56="加算対象外",N56&lt;&gt;"",AE56="―",AJ56="―"),"このサービスについては、キャリアパス要件Ⅰ・Ⅱか令和８年度特例要件のどちらかの要件を満たしている必要があります",""))</f>
        <v/>
      </c>
      <c r="AL56" s="542" t="str">
        <f>IF(N56="","",IF(OR(AND(COUNTIF(AP56,"未入力")&gt;0,AD56=""),AND(COUNTBLANK(AP56)&gt;0,AE56=""),AND(COUNTIF(AN56:BD56,"AF列に色付け")&gt;0,AF56=""),AND(COUNTIF(AN56:BD56,"AG列に色付け")&gt;0,OR(AG56="",AG56=0)),AND(COUNTIF(AN56:BD56,"AH列に色付け")&gt;0,AH56=""),AND(COUNTIF(AN56:BD56,"AI列に色付け")&gt;0,AI56=""),AND(COUNTIF(AN56:BD56,"AJ列に色付け")&gt;0,AJ56="",NOT(OR(BE56="AJ列色消し",BF56="AJ列色消し")))),"！記入が必要な欄（オレンジ色のセル）に空欄があります。空欄を埋めてください。",""))</f>
        <v/>
      </c>
      <c r="AM56" s="543"/>
      <c r="AN56" s="544" t="str">
        <f>IFERROR(VLOOKUP(K56,【参考】数式用!$A$2:$N$57,14,FALSE),"")</f>
        <v/>
      </c>
      <c r="AO56" s="544" t="str">
        <f>IF(AND(K56&lt;&gt;""),"N列に色付け","")</f>
        <v/>
      </c>
      <c r="AP56" s="545" t="str">
        <f>IF(AND(AC56&lt;&gt;0,AC56&lt;&gt;"",AN56="加算対象"),IF(AD56="○","入力済","未入力"),"")</f>
        <v/>
      </c>
      <c r="AQ56" s="545" t="str">
        <f>"キャリアパス要件Ⅰ・Ⅱ_"&amp;AN56</f>
        <v>キャリアパス要件Ⅰ・Ⅱ_</v>
      </c>
      <c r="AR56" s="546" t="str">
        <f>IF(AND(N56&lt;&gt;"",AE56=""),"未入力","入力済")</f>
        <v>入力済</v>
      </c>
      <c r="AS56" s="544" t="str">
        <f>IF(AND(N56&lt;&gt;"",N56&lt;&gt;"処遇改善加算Ⅳ",AN56="加算対象"),"AF列に色付け","")</f>
        <v/>
      </c>
      <c r="AT56" s="546" t="str">
        <f>IF(AND(N56&lt;&gt;"",N56&lt;&gt;"処遇改善加算Ⅳ",N56&lt;&gt;"処遇改善加算",AF56=""),"未入力","入力済")</f>
        <v>入力済</v>
      </c>
      <c r="AU56" s="546" t="str">
        <v/>
      </c>
      <c r="AV56" s="546" t="str">
        <f>IF(AND(AN56="加算対象",N56&lt;&gt;"処遇改善加算Ⅲ",N56&lt;&gt;"処遇改善加算Ⅳ",N56&lt;&gt;"",AU56&lt;&gt;"対象外"),1,"")</f>
        <v/>
      </c>
      <c r="AW56" s="544" t="str">
        <f>IF(AND(AV56=1,OR(AG56=0,AG56=""),AN56="加算対象"),"AH列に色付け","")</f>
        <v/>
      </c>
      <c r="AX56" s="544" t="str">
        <f>IF(AND($AV56=1,$AW56="AH列に色付け",OR($AG56="",$AH56="")),"未入力",IF(AND($AV56=1,$AW56="",$AG56=""),"未入力","入力済"))</f>
        <v>入力済</v>
      </c>
      <c r="AY56" s="546" t="str">
        <f>IFERROR(VLOOKUP(K56,【参考】数式用!$AR$3:$AS$49, 2, FALSE), "")</f>
        <v/>
      </c>
      <c r="AZ56" s="544" t="str">
        <f>IF(AND(AN56="加算対象",OR(N56="処遇改善加算Ⅰイ",N56="処遇改善加算Ⅰロ")),"AI列に色付け","")</f>
        <v/>
      </c>
      <c r="BA56" s="547" t="str">
        <f>IF(AND(OR(N56="処遇改善加算Ⅰイ",N56="処遇改善加算Ⅰロ"),AI56=""),"未入力","入力済")</f>
        <v>入力済</v>
      </c>
      <c r="BB56" s="546" t="str">
        <f>IFERROR(VLOOKUP(K56,【参考】数式用!$AX$3:$AY$56, 2, FALSE), "")</f>
        <v/>
      </c>
      <c r="BC56" s="544" t="str">
        <v/>
      </c>
      <c r="BD56" s="547" t="str">
        <f>IF(AND(COUNTIF(AE56:AH56,"*令和８年度特例要件を*")&gt;0,AJ56=""),"未入力","入力済")</f>
        <v>入力済</v>
      </c>
      <c r="BE56" s="547" t="str">
        <v/>
      </c>
      <c r="BF56" s="547" t="str">
        <f>IF(AND(N56="処遇改善加算",AE56="○"),"AJ列色消し","")</f>
        <v/>
      </c>
      <c r="BG56" s="547" t="str">
        <f>IF(OR(TRIM(BC56)="",BE56="AJ列色消し",BF56="AJ列色消し"),"","入力必要")</f>
        <v/>
      </c>
      <c r="BH56" s="547" t="str">
        <f>IF(AND(BE56="",BG56="入力必要"),IF(AJ56="","未入力","入力済"),"")</f>
        <v/>
      </c>
      <c r="BI56" s="547" t="str">
        <f>G56</f>
        <v/>
      </c>
      <c r="BM56" s="633" t="e">
        <f>VLOOKUP(K56,【参考】数式用!$A$2:$O$57,15,FALSE)</f>
        <v>#N/A</v>
      </c>
    </row>
    <row ht="109.9" customHeight="1" r="57" spans="1:65"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IF(Q57&gt;=1,(U57*12+W57)-(Q57*12+S57)+1,"")</f>
        <v/>
      </c>
      <c r="AA57" s="458" t="s">
        <v>275</v>
      </c>
      <c r="AB57" s="459" t="str">
        <f>IFERROR(ROUNDDOWN(ROUND(L57*O57,0)*M57,0)*Z57,"")</f>
        <v/>
      </c>
      <c r="AC57" s="460" t="str">
        <f>IFERROR(ROUNDDOWN(ROUNDDOWN(ROUND(L57*VLOOKUP(K57,【参考】数式用!$A$2:$M$57,MATCH("処遇改善加算Ⅳ",【参考】数式用!$G$3:$M$3,0)+6,0),0)*M57,0)*Z57*0.5,0), "")</f>
        <v/>
      </c>
      <c r="AD57" s="156"/>
      <c r="AE57" s="157"/>
      <c r="AF57" s="157"/>
      <c r="AG57" s="158"/>
      <c r="AH57" s="159"/>
      <c r="AI57" s="160"/>
      <c r="AJ57" s="161"/>
      <c r="AK57" s="541" t="str">
        <f>IF(AND(N57&lt;&gt;"",OR(U57&lt;&gt;9,W57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57="加算対象外",N57&lt;&gt;"",AE57="―",AJ57="―"),"このサービスについては、キャリアパス要件Ⅰ・Ⅱか令和８年度特例要件のどちらかの要件を満たしている必要があります",""))</f>
        <v/>
      </c>
      <c r="AL57" s="542" t="str">
        <f>IF(N57="","",IF(OR(AND(COUNTIF(AP57,"未入力")&gt;0,AD57=""),AND(COUNTBLANK(AP57)&gt;0,AE57=""),AND(COUNTIF(AN57:BD57,"AF列に色付け")&gt;0,AF57=""),AND(COUNTIF(AN57:BD57,"AG列に色付け")&gt;0,OR(AG57="",AG57=0)),AND(COUNTIF(AN57:BD57,"AH列に色付け")&gt;0,AH57=""),AND(COUNTIF(AN57:BD57,"AI列に色付け")&gt;0,AI57=""),AND(COUNTIF(AN57:BD57,"AJ列に色付け")&gt;0,AJ57="",NOT(OR(BE57="AJ列色消し",BF57="AJ列色消し")))),"！記入が必要な欄（オレンジ色のセル）に空欄があります。空欄を埋めてください。",""))</f>
        <v/>
      </c>
      <c r="AM57" s="543"/>
      <c r="AN57" s="544" t="str">
        <f>IFERROR(VLOOKUP(K57,【参考】数式用!$A$2:$N$57,14,FALSE),"")</f>
        <v/>
      </c>
      <c r="AO57" s="544" t="str">
        <f>IF(AND(K57&lt;&gt;""),"N列に色付け","")</f>
        <v/>
      </c>
      <c r="AP57" s="545" t="str">
        <f>IF(AND(AC57&lt;&gt;0,AC57&lt;&gt;"",AN57="加算対象"),IF(AD57="○","入力済","未入力"),"")</f>
        <v/>
      </c>
      <c r="AQ57" s="545" t="str">
        <f>"キャリアパス要件Ⅰ・Ⅱ_"&amp;AN57</f>
        <v>キャリアパス要件Ⅰ・Ⅱ_</v>
      </c>
      <c r="AR57" s="546" t="str">
        <f>IF(AND(N57&lt;&gt;"",AE57=""),"未入力","入力済")</f>
        <v>入力済</v>
      </c>
      <c r="AS57" s="544" t="str">
        <f>IF(AND(N57&lt;&gt;"",N57&lt;&gt;"処遇改善加算Ⅳ",AN57="加算対象"),"AF列に色付け","")</f>
        <v/>
      </c>
      <c r="AT57" s="546" t="str">
        <f>IF(AND(N57&lt;&gt;"",N57&lt;&gt;"処遇改善加算Ⅳ",N57&lt;&gt;"処遇改善加算",AF57=""),"未入力","入力済")</f>
        <v>入力済</v>
      </c>
      <c r="AU57" s="546" t="str">
        <v/>
      </c>
      <c r="AV57" s="546" t="str">
        <f>IF(AND(AN57="加算対象",N57&lt;&gt;"処遇改善加算Ⅲ",N57&lt;&gt;"処遇改善加算Ⅳ",N57&lt;&gt;"",AU57&lt;&gt;"対象外"),1,"")</f>
        <v/>
      </c>
      <c r="AW57" s="544" t="str">
        <f>IF(AND(AV57=1,OR(AG57=0,AG57=""),AN57="加算対象"),"AH列に色付け","")</f>
        <v/>
      </c>
      <c r="AX57" s="544" t="str">
        <f>IF(AND($AV57=1,$AW57="AH列に色付け",OR($AG57="",$AH57="")),"未入力",IF(AND($AV57=1,$AW57="",$AG57=""),"未入力","入力済"))</f>
        <v>入力済</v>
      </c>
      <c r="AY57" s="546" t="str">
        <f>IFERROR(VLOOKUP(K57,【参考】数式用!$AR$3:$AS$49, 2, FALSE), "")</f>
        <v/>
      </c>
      <c r="AZ57" s="544" t="str">
        <f>IF(AND(AN57="加算対象",OR(N57="処遇改善加算Ⅰイ",N57="処遇改善加算Ⅰロ")),"AI列に色付け","")</f>
        <v/>
      </c>
      <c r="BA57" s="547" t="str">
        <f>IF(AND(OR(N57="処遇改善加算Ⅰイ",N57="処遇改善加算Ⅰロ"),AI57=""),"未入力","入力済")</f>
        <v>入力済</v>
      </c>
      <c r="BB57" s="546" t="str">
        <f>IFERROR(VLOOKUP(K57,【参考】数式用!$AX$3:$AY$56, 2, FALSE), "")</f>
        <v/>
      </c>
      <c r="BC57" s="544" t="str">
        <v/>
      </c>
      <c r="BD57" s="547" t="str">
        <f>IF(AND(COUNTIF(AE57:AH57,"*令和８年度特例要件を*")&gt;0,AJ57=""),"未入力","入力済")</f>
        <v>入力済</v>
      </c>
      <c r="BE57" s="547" t="str">
        <v/>
      </c>
      <c r="BF57" s="547" t="str">
        <f>IF(AND(N57="処遇改善加算",AE57="○"),"AJ列色消し","")</f>
        <v/>
      </c>
      <c r="BG57" s="547" t="str">
        <f>IF(OR(TRIM(BC57)="",BE57="AJ列色消し",BF57="AJ列色消し"),"","入力必要")</f>
        <v/>
      </c>
      <c r="BH57" s="547" t="str">
        <f>IF(AND(BE57="",BG57="入力必要"),IF(AJ57="","未入力","入力済"),"")</f>
        <v/>
      </c>
      <c r="BI57" s="547" t="str">
        <f>G57</f>
        <v/>
      </c>
      <c r="BM57" s="633" t="e">
        <f>VLOOKUP(K57,【参考】数式用!$A$2:$O$57,15,FALSE)</f>
        <v>#N/A</v>
      </c>
    </row>
    <row ht="109.9" customHeight="1" r="58" spans="1:65"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IF(Q58&gt;=1,(U58*12+W58)-(Q58*12+S58)+1,"")</f>
        <v/>
      </c>
      <c r="AA58" s="458" t="s">
        <v>275</v>
      </c>
      <c r="AB58" s="459" t="str">
        <f>IFERROR(ROUNDDOWN(ROUND(L58*O58,0)*M58,0)*Z58,"")</f>
        <v/>
      </c>
      <c r="AC58" s="460" t="str">
        <f>IFERROR(ROUNDDOWN(ROUNDDOWN(ROUND(L58*VLOOKUP(K58,【参考】数式用!$A$2:$M$57,MATCH("処遇改善加算Ⅳ",【参考】数式用!$G$3:$M$3,0)+6,0),0)*M58,0)*Z58*0.5,0), "")</f>
        <v/>
      </c>
      <c r="AD58" s="156"/>
      <c r="AE58" s="157"/>
      <c r="AF58" s="157"/>
      <c r="AG58" s="158"/>
      <c r="AH58" s="159"/>
      <c r="AI58" s="160"/>
      <c r="AJ58" s="161"/>
      <c r="AK58" s="541" t="str">
        <f>IF(AND(N58&lt;&gt;"",OR(U58&lt;&gt;9,W58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58="加算対象外",N58&lt;&gt;"",AE58="―",AJ58="―"),"このサービスについては、キャリアパス要件Ⅰ・Ⅱか令和８年度特例要件のどちらかの要件を満たしている必要があります",""))</f>
        <v/>
      </c>
      <c r="AL58" s="542" t="str">
        <f>IF(N58="","",IF(OR(AND(COUNTIF(AP58,"未入力")&gt;0,AD58=""),AND(COUNTBLANK(AP58)&gt;0,AE58=""),AND(COUNTIF(AN58:BD58,"AF列に色付け")&gt;0,AF58=""),AND(COUNTIF(AN58:BD58,"AG列に色付け")&gt;0,OR(AG58="",AG58=0)),AND(COUNTIF(AN58:BD58,"AH列に色付け")&gt;0,AH58=""),AND(COUNTIF(AN58:BD58,"AI列に色付け")&gt;0,AI58=""),AND(COUNTIF(AN58:BD58,"AJ列に色付け")&gt;0,AJ58="",NOT(OR(BE58="AJ列色消し",BF58="AJ列色消し")))),"！記入が必要な欄（オレンジ色のセル）に空欄があります。空欄を埋めてください。",""))</f>
        <v/>
      </c>
      <c r="AM58" s="543"/>
      <c r="AN58" s="544" t="str">
        <f>IFERROR(VLOOKUP(K58,【参考】数式用!$A$2:$N$57,14,FALSE),"")</f>
        <v/>
      </c>
      <c r="AO58" s="544" t="str">
        <f>IF(AND(K58&lt;&gt;""),"N列に色付け","")</f>
        <v/>
      </c>
      <c r="AP58" s="545" t="str">
        <f>IF(AND(AC58&lt;&gt;0,AC58&lt;&gt;"",AN58="加算対象"),IF(AD58="○","入力済","未入力"),"")</f>
        <v/>
      </c>
      <c r="AQ58" s="545" t="str">
        <f>"キャリアパス要件Ⅰ・Ⅱ_"&amp;AN58</f>
        <v>キャリアパス要件Ⅰ・Ⅱ_</v>
      </c>
      <c r="AR58" s="546" t="str">
        <f>IF(AND(N58&lt;&gt;"",AE58=""),"未入力","入力済")</f>
        <v>入力済</v>
      </c>
      <c r="AS58" s="544" t="str">
        <f>IF(AND(N58&lt;&gt;"",N58&lt;&gt;"処遇改善加算Ⅳ",AN58="加算対象"),"AF列に色付け","")</f>
        <v/>
      </c>
      <c r="AT58" s="546" t="str">
        <f>IF(AND(N58&lt;&gt;"",N58&lt;&gt;"処遇改善加算Ⅳ",N58&lt;&gt;"処遇改善加算",AF58=""),"未入力","入力済")</f>
        <v>入力済</v>
      </c>
      <c r="AU58" s="546" t="str">
        <v/>
      </c>
      <c r="AV58" s="546" t="str">
        <f>IF(AND(AN58="加算対象",N58&lt;&gt;"処遇改善加算Ⅲ",N58&lt;&gt;"処遇改善加算Ⅳ",N58&lt;&gt;"",AU58&lt;&gt;"対象外"),1,"")</f>
        <v/>
      </c>
      <c r="AW58" s="544" t="str">
        <f>IF(AND(AV58=1,OR(AG58=0,AG58=""),AN58="加算対象"),"AH列に色付け","")</f>
        <v/>
      </c>
      <c r="AX58" s="544" t="str">
        <f>IF(AND($AV58=1,$AW58="AH列に色付け",OR($AG58="",$AH58="")),"未入力",IF(AND($AV58=1,$AW58="",$AG58=""),"未入力","入力済"))</f>
        <v>入力済</v>
      </c>
      <c r="AY58" s="546" t="str">
        <f>IFERROR(VLOOKUP(K58,【参考】数式用!$AR$3:$AS$49, 2, FALSE), "")</f>
        <v/>
      </c>
      <c r="AZ58" s="544" t="str">
        <f>IF(AND(AN58="加算対象",OR(N58="処遇改善加算Ⅰイ",N58="処遇改善加算Ⅰロ")),"AI列に色付け","")</f>
        <v/>
      </c>
      <c r="BA58" s="547" t="str">
        <f>IF(AND(OR(N58="処遇改善加算Ⅰイ",N58="処遇改善加算Ⅰロ"),AI58=""),"未入力","入力済")</f>
        <v>入力済</v>
      </c>
      <c r="BB58" s="546" t="str">
        <f>IFERROR(VLOOKUP(K58,【参考】数式用!$AX$3:$AY$56, 2, FALSE), "")</f>
        <v/>
      </c>
      <c r="BC58" s="544" t="str">
        <v/>
      </c>
      <c r="BD58" s="547" t="str">
        <f>IF(AND(COUNTIF(AE58:AH58,"*令和８年度特例要件を*")&gt;0,AJ58=""),"未入力","入力済")</f>
        <v>入力済</v>
      </c>
      <c r="BE58" s="547" t="str">
        <v/>
      </c>
      <c r="BF58" s="547" t="str">
        <f>IF(AND(N58="処遇改善加算",AE58="○"),"AJ列色消し","")</f>
        <v/>
      </c>
      <c r="BG58" s="547" t="str">
        <f>IF(OR(TRIM(BC58)="",BE58="AJ列色消し",BF58="AJ列色消し"),"","入力必要")</f>
        <v/>
      </c>
      <c r="BH58" s="547" t="str">
        <f>IF(AND(BE58="",BG58="入力必要"),IF(AJ58="","未入力","入力済"),"")</f>
        <v/>
      </c>
      <c r="BI58" s="547" t="str">
        <f>G58</f>
        <v/>
      </c>
      <c r="BM58" s="633" t="e">
        <f>VLOOKUP(K58,【参考】数式用!$A$2:$O$57,15,FALSE)</f>
        <v>#N/A</v>
      </c>
    </row>
    <row ht="109.9" customHeight="1" r="59" spans="1:65"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IF(Q59&gt;=1,(U59*12+W59)-(Q59*12+S59)+1,"")</f>
        <v/>
      </c>
      <c r="AA59" s="458" t="s">
        <v>275</v>
      </c>
      <c r="AB59" s="459" t="str">
        <f>IFERROR(ROUNDDOWN(ROUND(L59*O59,0)*M59,0)*Z59,"")</f>
        <v/>
      </c>
      <c r="AC59" s="460" t="str">
        <f>IFERROR(ROUNDDOWN(ROUNDDOWN(ROUND(L59*VLOOKUP(K59,【参考】数式用!$A$2:$M$57,MATCH("処遇改善加算Ⅳ",【参考】数式用!$G$3:$M$3,0)+6,0),0)*M59,0)*Z59*0.5,0), "")</f>
        <v/>
      </c>
      <c r="AD59" s="156"/>
      <c r="AE59" s="157"/>
      <c r="AF59" s="157"/>
      <c r="AG59" s="158"/>
      <c r="AH59" s="159"/>
      <c r="AI59" s="160"/>
      <c r="AJ59" s="161"/>
      <c r="AK59" s="541" t="str">
        <f>IF(AND(N59&lt;&gt;"",OR(U59&lt;&gt;9,W59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59="加算対象外",N59&lt;&gt;"",AE59="―",AJ59="―"),"このサービスについては、キャリアパス要件Ⅰ・Ⅱか令和８年度特例要件のどちらかの要件を満たしている必要があります",""))</f>
        <v/>
      </c>
      <c r="AL59" s="542" t="str">
        <f>IF(N59="","",IF(OR(AND(COUNTIF(AP59,"未入力")&gt;0,AD59=""),AND(COUNTBLANK(AP59)&gt;0,AE59=""),AND(COUNTIF(AN59:BD59,"AF列に色付け")&gt;0,AF59=""),AND(COUNTIF(AN59:BD59,"AG列に色付け")&gt;0,OR(AG59="",AG59=0)),AND(COUNTIF(AN59:BD59,"AH列に色付け")&gt;0,AH59=""),AND(COUNTIF(AN59:BD59,"AI列に色付け")&gt;0,AI59=""),AND(COUNTIF(AN59:BD59,"AJ列に色付け")&gt;0,AJ59="",NOT(OR(BE59="AJ列色消し",BF59="AJ列色消し")))),"！記入が必要な欄（オレンジ色のセル）に空欄があります。空欄を埋めてください。",""))</f>
        <v/>
      </c>
      <c r="AM59" s="543"/>
      <c r="AN59" s="544" t="str">
        <f>IFERROR(VLOOKUP(K59,【参考】数式用!$A$2:$N$57,14,FALSE),"")</f>
        <v/>
      </c>
      <c r="AO59" s="544" t="str">
        <f>IF(AND(K59&lt;&gt;""),"N列に色付け","")</f>
        <v/>
      </c>
      <c r="AP59" s="545" t="str">
        <f>IF(AND(AC59&lt;&gt;0,AC59&lt;&gt;"",AN59="加算対象"),IF(AD59="○","入力済","未入力"),"")</f>
        <v/>
      </c>
      <c r="AQ59" s="545" t="str">
        <f>"キャリアパス要件Ⅰ・Ⅱ_"&amp;AN59</f>
        <v>キャリアパス要件Ⅰ・Ⅱ_</v>
      </c>
      <c r="AR59" s="546" t="str">
        <f>IF(AND(N59&lt;&gt;"",AE59=""),"未入力","入力済")</f>
        <v>入力済</v>
      </c>
      <c r="AS59" s="544" t="str">
        <f>IF(AND(N59&lt;&gt;"",N59&lt;&gt;"処遇改善加算Ⅳ",AN59="加算対象"),"AF列に色付け","")</f>
        <v/>
      </c>
      <c r="AT59" s="546" t="str">
        <f>IF(AND(N59&lt;&gt;"",N59&lt;&gt;"処遇改善加算Ⅳ",N59&lt;&gt;"処遇改善加算",AF59=""),"未入力","入力済")</f>
        <v>入力済</v>
      </c>
      <c r="AU59" s="546" t="str">
        <v/>
      </c>
      <c r="AV59" s="546" t="str">
        <f>IF(AND(AN59="加算対象",N59&lt;&gt;"処遇改善加算Ⅲ",N59&lt;&gt;"処遇改善加算Ⅳ",N59&lt;&gt;"",AU59&lt;&gt;"対象外"),1,"")</f>
        <v/>
      </c>
      <c r="AW59" s="544" t="str">
        <f>IF(AND(AV59=1,OR(AG59=0,AG59=""),AN59="加算対象"),"AH列に色付け","")</f>
        <v/>
      </c>
      <c r="AX59" s="544" t="str">
        <f>IF(AND($AV59=1,$AW59="AH列に色付け",OR($AG59="",$AH59="")),"未入力",IF(AND($AV59=1,$AW59="",$AG59=""),"未入力","入力済"))</f>
        <v>入力済</v>
      </c>
      <c r="AY59" s="546" t="str">
        <f>IFERROR(VLOOKUP(K59,【参考】数式用!$AR$3:$AS$49, 2, FALSE), "")</f>
        <v/>
      </c>
      <c r="AZ59" s="544" t="str">
        <f>IF(AND(AN59="加算対象",OR(N59="処遇改善加算Ⅰイ",N59="処遇改善加算Ⅰロ")),"AI列に色付け","")</f>
        <v/>
      </c>
      <c r="BA59" s="547" t="str">
        <f>IF(AND(OR(N59="処遇改善加算Ⅰイ",N59="処遇改善加算Ⅰロ"),AI59=""),"未入力","入力済")</f>
        <v>入力済</v>
      </c>
      <c r="BB59" s="546" t="str">
        <f>IFERROR(VLOOKUP(K59,【参考】数式用!$AX$3:$AY$56, 2, FALSE), "")</f>
        <v/>
      </c>
      <c r="BC59" s="544" t="str">
        <v/>
      </c>
      <c r="BD59" s="547" t="str">
        <f>IF(AND(COUNTIF(AE59:AH59,"*令和８年度特例要件を*")&gt;0,AJ59=""),"未入力","入力済")</f>
        <v>入力済</v>
      </c>
      <c r="BE59" s="547" t="str">
        <v/>
      </c>
      <c r="BF59" s="547" t="str">
        <f>IF(AND(N59="処遇改善加算",AE59="○"),"AJ列色消し","")</f>
        <v/>
      </c>
      <c r="BG59" s="547" t="str">
        <f>IF(OR(TRIM(BC59)="",BE59="AJ列色消し",BF59="AJ列色消し"),"","入力必要")</f>
        <v/>
      </c>
      <c r="BH59" s="547" t="str">
        <f>IF(AND(BE59="",BG59="入力必要"),IF(AJ59="","未入力","入力済"),"")</f>
        <v/>
      </c>
      <c r="BI59" s="547" t="str">
        <f>G59</f>
        <v/>
      </c>
      <c r="BM59" s="633" t="e">
        <f>VLOOKUP(K59,【参考】数式用!$A$2:$O$57,15,FALSE)</f>
        <v>#N/A</v>
      </c>
    </row>
    <row ht="109.9" customHeight="1" r="60" spans="1:65"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IF(Q60&gt;=1,(U60*12+W60)-(Q60*12+S60)+1,"")</f>
        <v/>
      </c>
      <c r="AA60" s="458" t="s">
        <v>275</v>
      </c>
      <c r="AB60" s="459" t="str">
        <f>IFERROR(ROUNDDOWN(ROUND(L60*O60,0)*M60,0)*Z60,"")</f>
        <v/>
      </c>
      <c r="AC60" s="460" t="str">
        <f>IFERROR(ROUNDDOWN(ROUNDDOWN(ROUND(L60*VLOOKUP(K60,【参考】数式用!$A$2:$M$57,MATCH("処遇改善加算Ⅳ",【参考】数式用!$G$3:$M$3,0)+6,0),0)*M60,0)*Z60*0.5,0), "")</f>
        <v/>
      </c>
      <c r="AD60" s="156"/>
      <c r="AE60" s="157"/>
      <c r="AF60" s="157"/>
      <c r="AG60" s="158"/>
      <c r="AH60" s="159"/>
      <c r="AI60" s="160"/>
      <c r="AJ60" s="161"/>
      <c r="AK60" s="541" t="str">
        <f>IF(AND(N60&lt;&gt;"",OR(U60&lt;&gt;9,W60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60="加算対象外",N60&lt;&gt;"",AE60="―",AJ60="―"),"このサービスについては、キャリアパス要件Ⅰ・Ⅱか令和８年度特例要件のどちらかの要件を満たしている必要があります",""))</f>
        <v/>
      </c>
      <c r="AL60" s="542" t="str">
        <f>IF(N60="","",IF(OR(AND(COUNTIF(AP60,"未入力")&gt;0,AD60=""),AND(COUNTBLANK(AP60)&gt;0,AE60=""),AND(COUNTIF(AN60:BD60,"AF列に色付け")&gt;0,AF60=""),AND(COUNTIF(AN60:BD60,"AG列に色付け")&gt;0,OR(AG60="",AG60=0)),AND(COUNTIF(AN60:BD60,"AH列に色付け")&gt;0,AH60=""),AND(COUNTIF(AN60:BD60,"AI列に色付け")&gt;0,AI60=""),AND(COUNTIF(AN60:BD60,"AJ列に色付け")&gt;0,AJ60="",NOT(OR(BE60="AJ列色消し",BF60="AJ列色消し")))),"！記入が必要な欄（オレンジ色のセル）に空欄があります。空欄を埋めてください。",""))</f>
        <v/>
      </c>
      <c r="AM60" s="543"/>
      <c r="AN60" s="544" t="str">
        <f>IFERROR(VLOOKUP(K60,【参考】数式用!$A$2:$N$57,14,FALSE),"")</f>
        <v/>
      </c>
      <c r="AO60" s="544" t="str">
        <f>IF(AND(K60&lt;&gt;""),"N列に色付け","")</f>
        <v/>
      </c>
      <c r="AP60" s="545" t="str">
        <f>IF(AND(AC60&lt;&gt;0,AC60&lt;&gt;"",AN60="加算対象"),IF(AD60="○","入力済","未入力"),"")</f>
        <v/>
      </c>
      <c r="AQ60" s="545" t="str">
        <f>"キャリアパス要件Ⅰ・Ⅱ_"&amp;AN60</f>
        <v>キャリアパス要件Ⅰ・Ⅱ_</v>
      </c>
      <c r="AR60" s="546" t="str">
        <f>IF(AND(N60&lt;&gt;"",AE60=""),"未入力","入力済")</f>
        <v>入力済</v>
      </c>
      <c r="AS60" s="544" t="str">
        <f>IF(AND(N60&lt;&gt;"",N60&lt;&gt;"処遇改善加算Ⅳ",AN60="加算対象"),"AF列に色付け","")</f>
        <v/>
      </c>
      <c r="AT60" s="546" t="str">
        <f>IF(AND(N60&lt;&gt;"",N60&lt;&gt;"処遇改善加算Ⅳ",N60&lt;&gt;"処遇改善加算",AF60=""),"未入力","入力済")</f>
        <v>入力済</v>
      </c>
      <c r="AU60" s="546" t="str">
        <v/>
      </c>
      <c r="AV60" s="546" t="str">
        <f>IF(AND(AN60="加算対象",N60&lt;&gt;"処遇改善加算Ⅲ",N60&lt;&gt;"処遇改善加算Ⅳ",N60&lt;&gt;"",AU60&lt;&gt;"対象外"),1,"")</f>
        <v/>
      </c>
      <c r="AW60" s="544" t="str">
        <f>IF(AND(AV60=1,OR(AG60=0,AG60=""),AN60="加算対象"),"AH列に色付け","")</f>
        <v/>
      </c>
      <c r="AX60" s="544" t="str">
        <f>IF(AND($AV60=1,$AW60="AH列に色付け",OR($AG60="",$AH60="")),"未入力",IF(AND($AV60=1,$AW60="",$AG60=""),"未入力","入力済"))</f>
        <v>入力済</v>
      </c>
      <c r="AY60" s="546" t="str">
        <f>IFERROR(VLOOKUP(K60,【参考】数式用!$AR$3:$AS$49, 2, FALSE), "")</f>
        <v/>
      </c>
      <c r="AZ60" s="544" t="str">
        <f>IF(AND(AN60="加算対象",OR(N60="処遇改善加算Ⅰイ",N60="処遇改善加算Ⅰロ")),"AI列に色付け","")</f>
        <v/>
      </c>
      <c r="BA60" s="547" t="str">
        <f>IF(AND(OR(N60="処遇改善加算Ⅰイ",N60="処遇改善加算Ⅰロ"),AI60=""),"未入力","入力済")</f>
        <v>入力済</v>
      </c>
      <c r="BB60" s="546" t="str">
        <f>IFERROR(VLOOKUP(K60,【参考】数式用!$AX$3:$AY$56, 2, FALSE), "")</f>
        <v/>
      </c>
      <c r="BC60" s="544" t="str">
        <v/>
      </c>
      <c r="BD60" s="547" t="str">
        <f>IF(AND(COUNTIF(AE60:AH60,"*令和８年度特例要件を*")&gt;0,AJ60=""),"未入力","入力済")</f>
        <v>入力済</v>
      </c>
      <c r="BE60" s="547" t="str">
        <v/>
      </c>
      <c r="BF60" s="547" t="str">
        <f>IF(AND(N60="処遇改善加算",AE60="○"),"AJ列色消し","")</f>
        <v/>
      </c>
      <c r="BG60" s="547" t="str">
        <f>IF(OR(TRIM(BC60)="",BE60="AJ列色消し",BF60="AJ列色消し"),"","入力必要")</f>
        <v/>
      </c>
      <c r="BH60" s="547" t="str">
        <f>IF(AND(BE60="",BG60="入力必要"),IF(AJ60="","未入力","入力済"),"")</f>
        <v/>
      </c>
      <c r="BI60" s="547" t="str">
        <f>G60</f>
        <v/>
      </c>
      <c r="BM60" s="633" t="e">
        <f>VLOOKUP(K60,【参考】数式用!$A$2:$O$57,15,FALSE)</f>
        <v>#N/A</v>
      </c>
    </row>
    <row ht="109.9" customHeight="1" r="61" spans="1:65"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IF(Q61&gt;=1,(U61*12+W61)-(Q61*12+S61)+1,"")</f>
        <v/>
      </c>
      <c r="AA61" s="458" t="s">
        <v>275</v>
      </c>
      <c r="AB61" s="459" t="str">
        <f>IFERROR(ROUNDDOWN(ROUND(L61*O61,0)*M61,0)*Z61,"")</f>
        <v/>
      </c>
      <c r="AC61" s="460" t="str">
        <f>IFERROR(ROUNDDOWN(ROUNDDOWN(ROUND(L61*VLOOKUP(K61,【参考】数式用!$A$2:$M$57,MATCH("処遇改善加算Ⅳ",【参考】数式用!$G$3:$M$3,0)+6,0),0)*M61,0)*Z61*0.5,0), "")</f>
        <v/>
      </c>
      <c r="AD61" s="156"/>
      <c r="AE61" s="157"/>
      <c r="AF61" s="157"/>
      <c r="AG61" s="158"/>
      <c r="AH61" s="159"/>
      <c r="AI61" s="160"/>
      <c r="AJ61" s="161"/>
      <c r="AK61" s="541" t="str">
        <f>IF(AND(N61&lt;&gt;"",OR(U61&lt;&gt;9,W61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61="加算対象外",N61&lt;&gt;"",AE61="―",AJ61="―"),"このサービスについては、キャリアパス要件Ⅰ・Ⅱか令和８年度特例要件のどちらかの要件を満たしている必要があります",""))</f>
        <v/>
      </c>
      <c r="AL61" s="542" t="str">
        <f>IF(N61="","",IF(OR(AND(COUNTIF(AP61,"未入力")&gt;0,AD61=""),AND(COUNTBLANK(AP61)&gt;0,AE61=""),AND(COUNTIF(AN61:BD61,"AF列に色付け")&gt;0,AF61=""),AND(COUNTIF(AN61:BD61,"AG列に色付け")&gt;0,OR(AG61="",AG61=0)),AND(COUNTIF(AN61:BD61,"AH列に色付け")&gt;0,AH61=""),AND(COUNTIF(AN61:BD61,"AI列に色付け")&gt;0,AI61=""),AND(COUNTIF(AN61:BD61,"AJ列に色付け")&gt;0,AJ61="",NOT(OR(BE61="AJ列色消し",BF61="AJ列色消し")))),"！記入が必要な欄（オレンジ色のセル）に空欄があります。空欄を埋めてください。",""))</f>
        <v/>
      </c>
      <c r="AM61" s="543"/>
      <c r="AN61" s="544" t="str">
        <f>IFERROR(VLOOKUP(K61,【参考】数式用!$A$2:$N$57,14,FALSE),"")</f>
        <v/>
      </c>
      <c r="AO61" s="544" t="str">
        <f>IF(AND(K61&lt;&gt;""),"N列に色付け","")</f>
        <v/>
      </c>
      <c r="AP61" s="545" t="str">
        <f>IF(AND(AC61&lt;&gt;0,AC61&lt;&gt;"",AN61="加算対象"),IF(AD61="○","入力済","未入力"),"")</f>
        <v/>
      </c>
      <c r="AQ61" s="545" t="str">
        <f>"キャリアパス要件Ⅰ・Ⅱ_"&amp;AN61</f>
        <v>キャリアパス要件Ⅰ・Ⅱ_</v>
      </c>
      <c r="AR61" s="546" t="str">
        <f>IF(AND(N61&lt;&gt;"",AE61=""),"未入力","入力済")</f>
        <v>入力済</v>
      </c>
      <c r="AS61" s="544" t="str">
        <f>IF(AND(N61&lt;&gt;"",N61&lt;&gt;"処遇改善加算Ⅳ",AN61="加算対象"),"AF列に色付け","")</f>
        <v/>
      </c>
      <c r="AT61" s="546" t="str">
        <f>IF(AND(N61&lt;&gt;"",N61&lt;&gt;"処遇改善加算Ⅳ",N61&lt;&gt;"処遇改善加算",AF61=""),"未入力","入力済")</f>
        <v>入力済</v>
      </c>
      <c r="AU61" s="546" t="str">
        <v/>
      </c>
      <c r="AV61" s="546" t="str">
        <f>IF(AND(AN61="加算対象",N61&lt;&gt;"処遇改善加算Ⅲ",N61&lt;&gt;"処遇改善加算Ⅳ",N61&lt;&gt;"",AU61&lt;&gt;"対象外"),1,"")</f>
        <v/>
      </c>
      <c r="AW61" s="544" t="str">
        <f>IF(AND(AV61=1,OR(AG61=0,AG61=""),AN61="加算対象"),"AH列に色付け","")</f>
        <v/>
      </c>
      <c r="AX61" s="544" t="str">
        <f>IF(AND($AV61=1,$AW61="AH列に色付け",OR($AG61="",$AH61="")),"未入力",IF(AND($AV61=1,$AW61="",$AG61=""),"未入力","入力済"))</f>
        <v>入力済</v>
      </c>
      <c r="AY61" s="546" t="str">
        <f>IFERROR(VLOOKUP(K61,【参考】数式用!$AR$3:$AS$49, 2, FALSE), "")</f>
        <v/>
      </c>
      <c r="AZ61" s="544" t="str">
        <f>IF(AND(AN61="加算対象",OR(N61="処遇改善加算Ⅰイ",N61="処遇改善加算Ⅰロ")),"AI列に色付け","")</f>
        <v/>
      </c>
      <c r="BA61" s="547" t="str">
        <f>IF(AND(OR(N61="処遇改善加算Ⅰイ",N61="処遇改善加算Ⅰロ"),AI61=""),"未入力","入力済")</f>
        <v>入力済</v>
      </c>
      <c r="BB61" s="546" t="str">
        <f>IFERROR(VLOOKUP(K61,【参考】数式用!$AX$3:$AY$56, 2, FALSE), "")</f>
        <v/>
      </c>
      <c r="BC61" s="544" t="str">
        <v/>
      </c>
      <c r="BD61" s="547" t="str">
        <f>IF(AND(COUNTIF(AE61:AH61,"*令和８年度特例要件を*")&gt;0,AJ61=""),"未入力","入力済")</f>
        <v>入力済</v>
      </c>
      <c r="BE61" s="547" t="str">
        <v/>
      </c>
      <c r="BF61" s="547" t="str">
        <f>IF(AND(N61="処遇改善加算",AE61="○"),"AJ列色消し","")</f>
        <v/>
      </c>
      <c r="BG61" s="547" t="str">
        <f>IF(OR(TRIM(BC61)="",BE61="AJ列色消し",BF61="AJ列色消し"),"","入力必要")</f>
        <v/>
      </c>
      <c r="BH61" s="547" t="str">
        <f>IF(AND(BE61="",BG61="入力必要"),IF(AJ61="","未入力","入力済"),"")</f>
        <v/>
      </c>
      <c r="BI61" s="547" t="str">
        <f>G61</f>
        <v/>
      </c>
      <c r="BM61" s="633" t="e">
        <f>VLOOKUP(K61,【参考】数式用!$A$2:$O$57,15,FALSE)</f>
        <v>#N/A</v>
      </c>
    </row>
    <row ht="109.9" customHeight="1" r="62" spans="1:65"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IF(Q62&gt;=1,(U62*12+W62)-(Q62*12+S62)+1,"")</f>
        <v/>
      </c>
      <c r="AA62" s="458" t="s">
        <v>275</v>
      </c>
      <c r="AB62" s="459" t="str">
        <f>IFERROR(ROUNDDOWN(ROUND(L62*O62,0)*M62,0)*Z62,"")</f>
        <v/>
      </c>
      <c r="AC62" s="460" t="str">
        <f>IFERROR(ROUNDDOWN(ROUNDDOWN(ROUND(L62*VLOOKUP(K62,【参考】数式用!$A$2:$M$57,MATCH("処遇改善加算Ⅳ",【参考】数式用!$G$3:$M$3,0)+6,0),0)*M62,0)*Z62*0.5,0), "")</f>
        <v/>
      </c>
      <c r="AD62" s="156"/>
      <c r="AE62" s="157"/>
      <c r="AF62" s="157"/>
      <c r="AG62" s="158"/>
      <c r="AH62" s="159"/>
      <c r="AI62" s="160"/>
      <c r="AJ62" s="161"/>
      <c r="AK62" s="541" t="str">
        <f>IF(AND(N62&lt;&gt;"",OR(U62&lt;&gt;9,W62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62="加算対象外",N62&lt;&gt;"",AE62="―",AJ62="―"),"このサービスについては、キャリアパス要件Ⅰ・Ⅱか令和８年度特例要件のどちらかの要件を満たしている必要があります",""))</f>
        <v/>
      </c>
      <c r="AL62" s="542" t="str">
        <f>IF(N62="","",IF(OR(AND(COUNTIF(AP62,"未入力")&gt;0,AD62=""),AND(COUNTBLANK(AP62)&gt;0,AE62=""),AND(COUNTIF(AN62:BD62,"AF列に色付け")&gt;0,AF62=""),AND(COUNTIF(AN62:BD62,"AG列に色付け")&gt;0,OR(AG62="",AG62=0)),AND(COUNTIF(AN62:BD62,"AH列に色付け")&gt;0,AH62=""),AND(COUNTIF(AN62:BD62,"AI列に色付け")&gt;0,AI62=""),AND(COUNTIF(AN62:BD62,"AJ列に色付け")&gt;0,AJ62="",NOT(OR(BE62="AJ列色消し",BF62="AJ列色消し")))),"！記入が必要な欄（オレンジ色のセル）に空欄があります。空欄を埋めてください。",""))</f>
        <v/>
      </c>
      <c r="AM62" s="543"/>
      <c r="AN62" s="544" t="str">
        <f>IFERROR(VLOOKUP(K62,【参考】数式用!$A$2:$N$57,14,FALSE),"")</f>
        <v/>
      </c>
      <c r="AO62" s="544" t="str">
        <f>IF(AND(K62&lt;&gt;""),"N列に色付け","")</f>
        <v/>
      </c>
      <c r="AP62" s="545" t="str">
        <f>IF(AND(AC62&lt;&gt;0,AC62&lt;&gt;"",AN62="加算対象"),IF(AD62="○","入力済","未入力"),"")</f>
        <v/>
      </c>
      <c r="AQ62" s="545" t="str">
        <f>"キャリアパス要件Ⅰ・Ⅱ_"&amp;AN62</f>
        <v>キャリアパス要件Ⅰ・Ⅱ_</v>
      </c>
      <c r="AR62" s="546" t="str">
        <f>IF(AND(N62&lt;&gt;"",AE62=""),"未入力","入力済")</f>
        <v>入力済</v>
      </c>
      <c r="AS62" s="544" t="str">
        <f>IF(AND(N62&lt;&gt;"",N62&lt;&gt;"処遇改善加算Ⅳ",AN62="加算対象"),"AF列に色付け","")</f>
        <v/>
      </c>
      <c r="AT62" s="546" t="str">
        <f>IF(AND(N62&lt;&gt;"",N62&lt;&gt;"処遇改善加算Ⅳ",N62&lt;&gt;"処遇改善加算",AF62=""),"未入力","入力済")</f>
        <v>入力済</v>
      </c>
      <c r="AU62" s="546" t="str">
        <v/>
      </c>
      <c r="AV62" s="546" t="str">
        <f>IF(AND(AN62="加算対象",N62&lt;&gt;"処遇改善加算Ⅲ",N62&lt;&gt;"処遇改善加算Ⅳ",N62&lt;&gt;"",AU62&lt;&gt;"対象外"),1,"")</f>
        <v/>
      </c>
      <c r="AW62" s="544" t="str">
        <f>IF(AND(AV62=1,OR(AG62=0,AG62=""),AN62="加算対象"),"AH列に色付け","")</f>
        <v/>
      </c>
      <c r="AX62" s="544" t="str">
        <f>IF(AND($AV62=1,$AW62="AH列に色付け",OR($AG62="",$AH62="")),"未入力",IF(AND($AV62=1,$AW62="",$AG62=""),"未入力","入力済"))</f>
        <v>入力済</v>
      </c>
      <c r="AY62" s="546" t="str">
        <f>IFERROR(VLOOKUP(K62,【参考】数式用!$AR$3:$AS$49, 2, FALSE), "")</f>
        <v/>
      </c>
      <c r="AZ62" s="544" t="str">
        <f>IF(AND(AN62="加算対象",OR(N62="処遇改善加算Ⅰイ",N62="処遇改善加算Ⅰロ")),"AI列に色付け","")</f>
        <v/>
      </c>
      <c r="BA62" s="547" t="str">
        <f>IF(AND(OR(N62="処遇改善加算Ⅰイ",N62="処遇改善加算Ⅰロ"),AI62=""),"未入力","入力済")</f>
        <v>入力済</v>
      </c>
      <c r="BB62" s="546" t="str">
        <f>IFERROR(VLOOKUP(K62,【参考】数式用!$AX$3:$AY$56, 2, FALSE), "")</f>
        <v/>
      </c>
      <c r="BC62" s="544" t="str">
        <v/>
      </c>
      <c r="BD62" s="547" t="str">
        <f>IF(AND(COUNTIF(AE62:AH62,"*令和８年度特例要件を*")&gt;0,AJ62=""),"未入力","入力済")</f>
        <v>入力済</v>
      </c>
      <c r="BE62" s="547" t="str">
        <v/>
      </c>
      <c r="BF62" s="547" t="str">
        <f>IF(AND(N62="処遇改善加算",AE62="○"),"AJ列色消し","")</f>
        <v/>
      </c>
      <c r="BG62" s="547" t="str">
        <f>IF(OR(TRIM(BC62)="",BE62="AJ列色消し",BF62="AJ列色消し"),"","入力必要")</f>
        <v/>
      </c>
      <c r="BH62" s="547" t="str">
        <f>IF(AND(BE62="",BG62="入力必要"),IF(AJ62="","未入力","入力済"),"")</f>
        <v/>
      </c>
      <c r="BI62" s="547" t="str">
        <f>G62</f>
        <v/>
      </c>
      <c r="BM62" s="633" t="e">
        <f>VLOOKUP(K62,【参考】数式用!$A$2:$O$57,15,FALSE)</f>
        <v>#N/A</v>
      </c>
    </row>
    <row ht="109.9" customHeight="1" r="63" spans="1:65"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IF(Q63&gt;=1,(U63*12+W63)-(Q63*12+S63)+1,"")</f>
        <v/>
      </c>
      <c r="AA63" s="458" t="s">
        <v>275</v>
      </c>
      <c r="AB63" s="459" t="str">
        <f>IFERROR(ROUNDDOWN(ROUND(L63*O63,0)*M63,0)*Z63,"")</f>
        <v/>
      </c>
      <c r="AC63" s="460" t="str">
        <f>IFERROR(ROUNDDOWN(ROUNDDOWN(ROUND(L63*VLOOKUP(K63,【参考】数式用!$A$2:$M$57,MATCH("処遇改善加算Ⅳ",【参考】数式用!$G$3:$M$3,0)+6,0),0)*M63,0)*Z63*0.5,0), "")</f>
        <v/>
      </c>
      <c r="AD63" s="156"/>
      <c r="AE63" s="157"/>
      <c r="AF63" s="157"/>
      <c r="AG63" s="158"/>
      <c r="AH63" s="159"/>
      <c r="AI63" s="160"/>
      <c r="AJ63" s="161"/>
      <c r="AK63" s="541" t="str">
        <f>IF(AND(N63&lt;&gt;"",OR(U63&lt;&gt;9,W63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63="加算対象外",N63&lt;&gt;"",AE63="―",AJ63="―"),"このサービスについては、キャリアパス要件Ⅰ・Ⅱか令和８年度特例要件のどちらかの要件を満たしている必要があります",""))</f>
        <v/>
      </c>
      <c r="AL63" s="542" t="str">
        <f>IF(N63="","",IF(OR(AND(COUNTIF(AP63,"未入力")&gt;0,AD63=""),AND(COUNTBLANK(AP63)&gt;0,AE63=""),AND(COUNTIF(AN63:BD63,"AF列に色付け")&gt;0,AF63=""),AND(COUNTIF(AN63:BD63,"AG列に色付け")&gt;0,OR(AG63="",AG63=0)),AND(COUNTIF(AN63:BD63,"AH列に色付け")&gt;0,AH63=""),AND(COUNTIF(AN63:BD63,"AI列に色付け")&gt;0,AI63=""),AND(COUNTIF(AN63:BD63,"AJ列に色付け")&gt;0,AJ63="",NOT(OR(BE63="AJ列色消し",BF63="AJ列色消し")))),"！記入が必要な欄（オレンジ色のセル）に空欄があります。空欄を埋めてください。",""))</f>
        <v/>
      </c>
      <c r="AM63" s="543"/>
      <c r="AN63" s="544" t="str">
        <f>IFERROR(VLOOKUP(K63,【参考】数式用!$A$2:$N$57,14,FALSE),"")</f>
        <v/>
      </c>
      <c r="AO63" s="544" t="str">
        <f>IF(AND(K63&lt;&gt;""),"N列に色付け","")</f>
        <v/>
      </c>
      <c r="AP63" s="545" t="str">
        <f>IF(AND(AC63&lt;&gt;0,AC63&lt;&gt;"",AN63="加算対象"),IF(AD63="○","入力済","未入力"),"")</f>
        <v/>
      </c>
      <c r="AQ63" s="545" t="str">
        <f>"キャリアパス要件Ⅰ・Ⅱ_"&amp;AN63</f>
        <v>キャリアパス要件Ⅰ・Ⅱ_</v>
      </c>
      <c r="AR63" s="546" t="str">
        <f>IF(AND(N63&lt;&gt;"",AE63=""),"未入力","入力済")</f>
        <v>入力済</v>
      </c>
      <c r="AS63" s="544" t="str">
        <f>IF(AND(N63&lt;&gt;"",N63&lt;&gt;"処遇改善加算Ⅳ",AN63="加算対象"),"AF列に色付け","")</f>
        <v/>
      </c>
      <c r="AT63" s="546" t="str">
        <f>IF(AND(N63&lt;&gt;"",N63&lt;&gt;"処遇改善加算Ⅳ",N63&lt;&gt;"処遇改善加算",AF63=""),"未入力","入力済")</f>
        <v>入力済</v>
      </c>
      <c r="AU63" s="546" t="str">
        <v/>
      </c>
      <c r="AV63" s="546" t="str">
        <f>IF(AND(AN63="加算対象",N63&lt;&gt;"処遇改善加算Ⅲ",N63&lt;&gt;"処遇改善加算Ⅳ",N63&lt;&gt;"",AU63&lt;&gt;"対象外"),1,"")</f>
        <v/>
      </c>
      <c r="AW63" s="544" t="str">
        <f>IF(AND(AV63=1,OR(AG63=0,AG63=""),AN63="加算対象"),"AH列に色付け","")</f>
        <v/>
      </c>
      <c r="AX63" s="544" t="str">
        <f>IF(AND($AV63=1,$AW63="AH列に色付け",OR($AG63="",$AH63="")),"未入力",IF(AND($AV63=1,$AW63="",$AG63=""),"未入力","入力済"))</f>
        <v>入力済</v>
      </c>
      <c r="AY63" s="546" t="str">
        <f>IFERROR(VLOOKUP(K63,【参考】数式用!$AR$3:$AS$49, 2, FALSE), "")</f>
        <v/>
      </c>
      <c r="AZ63" s="544" t="str">
        <f>IF(AND(AN63="加算対象",OR(N63="処遇改善加算Ⅰイ",N63="処遇改善加算Ⅰロ")),"AI列に色付け","")</f>
        <v/>
      </c>
      <c r="BA63" s="547" t="str">
        <f>IF(AND(OR(N63="処遇改善加算Ⅰイ",N63="処遇改善加算Ⅰロ"),AI63=""),"未入力","入力済")</f>
        <v>入力済</v>
      </c>
      <c r="BB63" s="546" t="str">
        <f>IFERROR(VLOOKUP(K63,【参考】数式用!$AX$3:$AY$56, 2, FALSE), "")</f>
        <v/>
      </c>
      <c r="BC63" s="544" t="str">
        <v/>
      </c>
      <c r="BD63" s="547" t="str">
        <f>IF(AND(COUNTIF(AE63:AH63,"*令和８年度特例要件を*")&gt;0,AJ63=""),"未入力","入力済")</f>
        <v>入力済</v>
      </c>
      <c r="BE63" s="547" t="str">
        <v/>
      </c>
      <c r="BF63" s="547" t="str">
        <f>IF(AND(N63="処遇改善加算",AE63="○"),"AJ列色消し","")</f>
        <v/>
      </c>
      <c r="BG63" s="547" t="str">
        <f>IF(OR(TRIM(BC63)="",BE63="AJ列色消し",BF63="AJ列色消し"),"","入力必要")</f>
        <v/>
      </c>
      <c r="BH63" s="547" t="str">
        <f>IF(AND(BE63="",BG63="入力必要"),IF(AJ63="","未入力","入力済"),"")</f>
        <v/>
      </c>
      <c r="BI63" s="547" t="str">
        <f>G63</f>
        <v/>
      </c>
      <c r="BM63" s="633" t="e">
        <f>VLOOKUP(K63,【参考】数式用!$A$2:$O$57,15,FALSE)</f>
        <v>#N/A</v>
      </c>
    </row>
    <row ht="109.9" customHeight="1" r="64" spans="1:65"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IF(Q64&gt;=1,(U64*12+W64)-(Q64*12+S64)+1,"")</f>
        <v/>
      </c>
      <c r="AA64" s="458" t="s">
        <v>275</v>
      </c>
      <c r="AB64" s="459" t="str">
        <f>IFERROR(ROUNDDOWN(ROUND(L64*O64,0)*M64,0)*Z64,"")</f>
        <v/>
      </c>
      <c r="AC64" s="460" t="str">
        <f>IFERROR(ROUNDDOWN(ROUNDDOWN(ROUND(L64*VLOOKUP(K64,【参考】数式用!$A$2:$M$57,MATCH("処遇改善加算Ⅳ",【参考】数式用!$G$3:$M$3,0)+6,0),0)*M64,0)*Z64*0.5,0), "")</f>
        <v/>
      </c>
      <c r="AD64" s="156"/>
      <c r="AE64" s="157"/>
      <c r="AF64" s="157"/>
      <c r="AG64" s="158"/>
      <c r="AH64" s="159"/>
      <c r="AI64" s="160"/>
      <c r="AJ64" s="161"/>
      <c r="AK64" s="541" t="str">
        <f>IF(AND(N64&lt;&gt;"",OR(U64&lt;&gt;9,W64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64="加算対象外",N64&lt;&gt;"",AE64="―",AJ64="―"),"このサービスについては、キャリアパス要件Ⅰ・Ⅱか令和８年度特例要件のどちらかの要件を満たしている必要があります",""))</f>
        <v/>
      </c>
      <c r="AL64" s="542" t="str">
        <f>IF(N64="","",IF(OR(AND(COUNTIF(AP64,"未入力")&gt;0,AD64=""),AND(COUNTBLANK(AP64)&gt;0,AE64=""),AND(COUNTIF(AN64:BD64,"AF列に色付け")&gt;0,AF64=""),AND(COUNTIF(AN64:BD64,"AG列に色付け")&gt;0,OR(AG64="",AG64=0)),AND(COUNTIF(AN64:BD64,"AH列に色付け")&gt;0,AH64=""),AND(COUNTIF(AN64:BD64,"AI列に色付け")&gt;0,AI64=""),AND(COUNTIF(AN64:BD64,"AJ列に色付け")&gt;0,AJ64="",NOT(OR(BE64="AJ列色消し",BF64="AJ列色消し")))),"！記入が必要な欄（オレンジ色のセル）に空欄があります。空欄を埋めてください。",""))</f>
        <v/>
      </c>
      <c r="AM64" s="543"/>
      <c r="AN64" s="544" t="str">
        <f>IFERROR(VLOOKUP(K64,【参考】数式用!$A$2:$N$57,14,FALSE),"")</f>
        <v/>
      </c>
      <c r="AO64" s="544" t="str">
        <f>IF(AND(K64&lt;&gt;""),"N列に色付け","")</f>
        <v/>
      </c>
      <c r="AP64" s="545" t="str">
        <f>IF(AND(AC64&lt;&gt;0,AC64&lt;&gt;"",AN64="加算対象"),IF(AD64="○","入力済","未入力"),"")</f>
        <v/>
      </c>
      <c r="AQ64" s="545" t="str">
        <f>"キャリアパス要件Ⅰ・Ⅱ_"&amp;AN64</f>
        <v>キャリアパス要件Ⅰ・Ⅱ_</v>
      </c>
      <c r="AR64" s="546" t="str">
        <f>IF(AND(N64&lt;&gt;"",AE64=""),"未入力","入力済")</f>
        <v>入力済</v>
      </c>
      <c r="AS64" s="544" t="str">
        <f>IF(AND(N64&lt;&gt;"",N64&lt;&gt;"処遇改善加算Ⅳ",AN64="加算対象"),"AF列に色付け","")</f>
        <v/>
      </c>
      <c r="AT64" s="546" t="str">
        <f>IF(AND(N64&lt;&gt;"",N64&lt;&gt;"処遇改善加算Ⅳ",N64&lt;&gt;"処遇改善加算",AF64=""),"未入力","入力済")</f>
        <v>入力済</v>
      </c>
      <c r="AU64" s="546" t="str">
        <v/>
      </c>
      <c r="AV64" s="546" t="str">
        <f>IF(AND(AN64="加算対象",N64&lt;&gt;"処遇改善加算Ⅲ",N64&lt;&gt;"処遇改善加算Ⅳ",N64&lt;&gt;"",AU64&lt;&gt;"対象外"),1,"")</f>
        <v/>
      </c>
      <c r="AW64" s="544" t="str">
        <f>IF(AND(AV64=1,OR(AG64=0,AG64=""),AN64="加算対象"),"AH列に色付け","")</f>
        <v/>
      </c>
      <c r="AX64" s="544" t="str">
        <f>IF(AND($AV64=1,$AW64="AH列に色付け",OR($AG64="",$AH64="")),"未入力",IF(AND($AV64=1,$AW64="",$AG64=""),"未入力","入力済"))</f>
        <v>入力済</v>
      </c>
      <c r="AY64" s="546" t="str">
        <f>IFERROR(VLOOKUP(K64,【参考】数式用!$AR$3:$AS$49, 2, FALSE), "")</f>
        <v/>
      </c>
      <c r="AZ64" s="544" t="str">
        <f>IF(AND(AN64="加算対象",OR(N64="処遇改善加算Ⅰイ",N64="処遇改善加算Ⅰロ")),"AI列に色付け","")</f>
        <v/>
      </c>
      <c r="BA64" s="547" t="str">
        <f>IF(AND(OR(N64="処遇改善加算Ⅰイ",N64="処遇改善加算Ⅰロ"),AI64=""),"未入力","入力済")</f>
        <v>入力済</v>
      </c>
      <c r="BB64" s="546" t="str">
        <f>IFERROR(VLOOKUP(K64,【参考】数式用!$AX$3:$AY$56, 2, FALSE), "")</f>
        <v/>
      </c>
      <c r="BC64" s="544" t="str">
        <v/>
      </c>
      <c r="BD64" s="547" t="str">
        <f>IF(AND(COUNTIF(AE64:AH64,"*令和８年度特例要件を*")&gt;0,AJ64=""),"未入力","入力済")</f>
        <v>入力済</v>
      </c>
      <c r="BE64" s="547" t="str">
        <v/>
      </c>
      <c r="BF64" s="547" t="str">
        <f>IF(AND(N64="処遇改善加算",AE64="○"),"AJ列色消し","")</f>
        <v/>
      </c>
      <c r="BG64" s="547" t="str">
        <f>IF(OR(TRIM(BC64)="",BE64="AJ列色消し",BF64="AJ列色消し"),"","入力必要")</f>
        <v/>
      </c>
      <c r="BH64" s="547" t="str">
        <f>IF(AND(BE64="",BG64="入力必要"),IF(AJ64="","未入力","入力済"),"")</f>
        <v/>
      </c>
      <c r="BI64" s="547" t="str">
        <f>G64</f>
        <v/>
      </c>
      <c r="BM64" s="633" t="e">
        <f>VLOOKUP(K64,【参考】数式用!$A$2:$O$57,15,FALSE)</f>
        <v>#N/A</v>
      </c>
    </row>
    <row ht="109.9" customHeight="1" r="65" spans="1:65"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IF(Q65&gt;=1,(U65*12+W65)-(Q65*12+S65)+1,"")</f>
        <v/>
      </c>
      <c r="AA65" s="458" t="s">
        <v>275</v>
      </c>
      <c r="AB65" s="459" t="str">
        <f>IFERROR(ROUNDDOWN(ROUND(L65*O65,0)*M65,0)*Z65,"")</f>
        <v/>
      </c>
      <c r="AC65" s="460" t="str">
        <f>IFERROR(ROUNDDOWN(ROUNDDOWN(ROUND(L65*VLOOKUP(K65,【参考】数式用!$A$2:$M$57,MATCH("処遇改善加算Ⅳ",【参考】数式用!$G$3:$M$3,0)+6,0),0)*M65,0)*Z65*0.5,0), "")</f>
        <v/>
      </c>
      <c r="AD65" s="156"/>
      <c r="AE65" s="157"/>
      <c r="AF65" s="157"/>
      <c r="AG65" s="158"/>
      <c r="AH65" s="159"/>
      <c r="AI65" s="160"/>
      <c r="AJ65" s="161"/>
      <c r="AK65" s="541" t="str">
        <f>IF(AND(N65&lt;&gt;"",OR(U65&lt;&gt;9,W65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65="加算対象外",N65&lt;&gt;"",AE65="―",AJ65="―"),"このサービスについては、キャリアパス要件Ⅰ・Ⅱか令和８年度特例要件のどちらかの要件を満たしている必要があります",""))</f>
        <v/>
      </c>
      <c r="AL65" s="542" t="str">
        <f>IF(N65="","",IF(OR(AND(COUNTIF(AP65,"未入力")&gt;0,AD65=""),AND(COUNTBLANK(AP65)&gt;0,AE65=""),AND(COUNTIF(AN65:BD65,"AF列に色付け")&gt;0,AF65=""),AND(COUNTIF(AN65:BD65,"AG列に色付け")&gt;0,OR(AG65="",AG65=0)),AND(COUNTIF(AN65:BD65,"AH列に色付け")&gt;0,AH65=""),AND(COUNTIF(AN65:BD65,"AI列に色付け")&gt;0,AI65=""),AND(COUNTIF(AN65:BD65,"AJ列に色付け")&gt;0,AJ65="",NOT(OR(BE65="AJ列色消し",BF65="AJ列色消し")))),"！記入が必要な欄（オレンジ色のセル）に空欄があります。空欄を埋めてください。",""))</f>
        <v/>
      </c>
      <c r="AM65" s="543"/>
      <c r="AN65" s="544" t="str">
        <f>IFERROR(VLOOKUP(K65,【参考】数式用!$A$2:$N$57,14,FALSE),"")</f>
        <v/>
      </c>
      <c r="AO65" s="544" t="str">
        <f>IF(AND(K65&lt;&gt;""),"N列に色付け","")</f>
        <v/>
      </c>
      <c r="AP65" s="545" t="str">
        <f>IF(AND(AC65&lt;&gt;0,AC65&lt;&gt;"",AN65="加算対象"),IF(AD65="○","入力済","未入力"),"")</f>
        <v/>
      </c>
      <c r="AQ65" s="545" t="str">
        <f>"キャリアパス要件Ⅰ・Ⅱ_"&amp;AN65</f>
        <v>キャリアパス要件Ⅰ・Ⅱ_</v>
      </c>
      <c r="AR65" s="546" t="str">
        <f>IF(AND(N65&lt;&gt;"",AE65=""),"未入力","入力済")</f>
        <v>入力済</v>
      </c>
      <c r="AS65" s="544" t="str">
        <f>IF(AND(N65&lt;&gt;"",N65&lt;&gt;"処遇改善加算Ⅳ",AN65="加算対象"),"AF列に色付け","")</f>
        <v/>
      </c>
      <c r="AT65" s="546" t="str">
        <f>IF(AND(N65&lt;&gt;"",N65&lt;&gt;"処遇改善加算Ⅳ",N65&lt;&gt;"処遇改善加算",AF65=""),"未入力","入力済")</f>
        <v>入力済</v>
      </c>
      <c r="AU65" s="546" t="str">
        <v/>
      </c>
      <c r="AV65" s="546" t="str">
        <f>IF(AND(AN65="加算対象",N65&lt;&gt;"処遇改善加算Ⅲ",N65&lt;&gt;"処遇改善加算Ⅳ",N65&lt;&gt;"",AU65&lt;&gt;"対象外"),1,"")</f>
        <v/>
      </c>
      <c r="AW65" s="544" t="str">
        <f>IF(AND(AV65=1,OR(AG65=0,AG65=""),AN65="加算対象"),"AH列に色付け","")</f>
        <v/>
      </c>
      <c r="AX65" s="544" t="str">
        <f>IF(AND($AV65=1,$AW65="AH列に色付け",OR($AG65="",$AH65="")),"未入力",IF(AND($AV65=1,$AW65="",$AG65=""),"未入力","入力済"))</f>
        <v>入力済</v>
      </c>
      <c r="AY65" s="546" t="str">
        <f>IFERROR(VLOOKUP(K65,【参考】数式用!$AR$3:$AS$49, 2, FALSE), "")</f>
        <v/>
      </c>
      <c r="AZ65" s="544" t="str">
        <f>IF(AND(AN65="加算対象",OR(N65="処遇改善加算Ⅰイ",N65="処遇改善加算Ⅰロ")),"AI列に色付け","")</f>
        <v/>
      </c>
      <c r="BA65" s="547" t="str">
        <f>IF(AND(OR(N65="処遇改善加算Ⅰイ",N65="処遇改善加算Ⅰロ"),AI65=""),"未入力","入力済")</f>
        <v>入力済</v>
      </c>
      <c r="BB65" s="546" t="str">
        <f>IFERROR(VLOOKUP(K65,【参考】数式用!$AX$3:$AY$56, 2, FALSE), "")</f>
        <v/>
      </c>
      <c r="BC65" s="544" t="str">
        <v/>
      </c>
      <c r="BD65" s="547" t="str">
        <f>IF(AND(COUNTIF(AE65:AH65,"*令和８年度特例要件を*")&gt;0,AJ65=""),"未入力","入力済")</f>
        <v>入力済</v>
      </c>
      <c r="BE65" s="547" t="str">
        <v/>
      </c>
      <c r="BF65" s="547" t="str">
        <f>IF(AND(N65="処遇改善加算",AE65="○"),"AJ列色消し","")</f>
        <v/>
      </c>
      <c r="BG65" s="547" t="str">
        <f>IF(OR(TRIM(BC65)="",BE65="AJ列色消し",BF65="AJ列色消し"),"","入力必要")</f>
        <v/>
      </c>
      <c r="BH65" s="547" t="str">
        <f>IF(AND(BE65="",BG65="入力必要"),IF(AJ65="","未入力","入力済"),"")</f>
        <v/>
      </c>
      <c r="BI65" s="547" t="str">
        <f>G65</f>
        <v/>
      </c>
      <c r="BM65" s="633" t="e">
        <f>VLOOKUP(K65,【参考】数式用!$A$2:$O$57,15,FALSE)</f>
        <v>#N/A</v>
      </c>
    </row>
    <row ht="109.9" customHeight="1" r="66" spans="1:65"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IF(Q66&gt;=1,(U66*12+W66)-(Q66*12+S66)+1,"")</f>
        <v/>
      </c>
      <c r="AA66" s="458" t="s">
        <v>275</v>
      </c>
      <c r="AB66" s="459" t="str">
        <f>IFERROR(ROUNDDOWN(ROUND(L66*O66,0)*M66,0)*Z66,"")</f>
        <v/>
      </c>
      <c r="AC66" s="460" t="str">
        <f>IFERROR(ROUNDDOWN(ROUNDDOWN(ROUND(L66*VLOOKUP(K66,【参考】数式用!$A$2:$M$57,MATCH("処遇改善加算Ⅳ",【参考】数式用!$G$3:$M$3,0)+6,0),0)*M66,0)*Z66*0.5,0), "")</f>
        <v/>
      </c>
      <c r="AD66" s="156"/>
      <c r="AE66" s="157"/>
      <c r="AF66" s="157"/>
      <c r="AG66" s="158"/>
      <c r="AH66" s="159"/>
      <c r="AI66" s="160"/>
      <c r="AJ66" s="161"/>
      <c r="AK66" s="541" t="str">
        <f>IF(AND(N66&lt;&gt;"",OR(U66&lt;&gt;9,W66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66="加算対象外",N66&lt;&gt;"",AE66="―",AJ66="―"),"このサービスについては、キャリアパス要件Ⅰ・Ⅱか令和８年度特例要件のどちらかの要件を満たしている必要があります",""))</f>
        <v/>
      </c>
      <c r="AL66" s="542" t="str">
        <f>IF(N66="","",IF(OR(AND(COUNTIF(AP66,"未入力")&gt;0,AD66=""),AND(COUNTBLANK(AP66)&gt;0,AE66=""),AND(COUNTIF(AN66:BD66,"AF列に色付け")&gt;0,AF66=""),AND(COUNTIF(AN66:BD66,"AG列に色付け")&gt;0,OR(AG66="",AG66=0)),AND(COUNTIF(AN66:BD66,"AH列に色付け")&gt;0,AH66=""),AND(COUNTIF(AN66:BD66,"AI列に色付け")&gt;0,AI66=""),AND(COUNTIF(AN66:BD66,"AJ列に色付け")&gt;0,AJ66="",NOT(OR(BE66="AJ列色消し",BF66="AJ列色消し")))),"！記入が必要な欄（オレンジ色のセル）に空欄があります。空欄を埋めてください。",""))</f>
        <v/>
      </c>
      <c r="AM66" s="543"/>
      <c r="AN66" s="544" t="str">
        <f>IFERROR(VLOOKUP(K66,【参考】数式用!$A$2:$N$57,14,FALSE),"")</f>
        <v/>
      </c>
      <c r="AO66" s="544" t="str">
        <f>IF(AND(K66&lt;&gt;""),"N列に色付け","")</f>
        <v/>
      </c>
      <c r="AP66" s="545" t="str">
        <f>IF(AND(AC66&lt;&gt;0,AC66&lt;&gt;"",AN66="加算対象"),IF(AD66="○","入力済","未入力"),"")</f>
        <v/>
      </c>
      <c r="AQ66" s="545" t="str">
        <f>"キャリアパス要件Ⅰ・Ⅱ_"&amp;AN66</f>
        <v>キャリアパス要件Ⅰ・Ⅱ_</v>
      </c>
      <c r="AR66" s="546" t="str">
        <f>IF(AND(N66&lt;&gt;"",AE66=""),"未入力","入力済")</f>
        <v>入力済</v>
      </c>
      <c r="AS66" s="544" t="str">
        <f>IF(AND(N66&lt;&gt;"",N66&lt;&gt;"処遇改善加算Ⅳ",AN66="加算対象"),"AF列に色付け","")</f>
        <v/>
      </c>
      <c r="AT66" s="546" t="str">
        <f>IF(AND(N66&lt;&gt;"",N66&lt;&gt;"処遇改善加算Ⅳ",N66&lt;&gt;"処遇改善加算",AF66=""),"未入力","入力済")</f>
        <v>入力済</v>
      </c>
      <c r="AU66" s="546" t="str">
        <v/>
      </c>
      <c r="AV66" s="546" t="str">
        <f>IF(AND(AN66="加算対象",N66&lt;&gt;"処遇改善加算Ⅲ",N66&lt;&gt;"処遇改善加算Ⅳ",N66&lt;&gt;"",AU66&lt;&gt;"対象外"),1,"")</f>
        <v/>
      </c>
      <c r="AW66" s="544" t="str">
        <f>IF(AND(AV66=1,OR(AG66=0,AG66=""),AN66="加算対象"),"AH列に色付け","")</f>
        <v/>
      </c>
      <c r="AX66" s="544" t="str">
        <f>IF(AND($AV66=1,$AW66="AH列に色付け",OR($AG66="",$AH66="")),"未入力",IF(AND($AV66=1,$AW66="",$AG66=""),"未入力","入力済"))</f>
        <v>入力済</v>
      </c>
      <c r="AY66" s="546" t="str">
        <f>IFERROR(VLOOKUP(K66,【参考】数式用!$AR$3:$AS$49, 2, FALSE), "")</f>
        <v/>
      </c>
      <c r="AZ66" s="544" t="str">
        <f>IF(AND(AN66="加算対象",OR(N66="処遇改善加算Ⅰイ",N66="処遇改善加算Ⅰロ")),"AI列に色付け","")</f>
        <v/>
      </c>
      <c r="BA66" s="547" t="str">
        <f>IF(AND(OR(N66="処遇改善加算Ⅰイ",N66="処遇改善加算Ⅰロ"),AI66=""),"未入力","入力済")</f>
        <v>入力済</v>
      </c>
      <c r="BB66" s="546" t="str">
        <f>IFERROR(VLOOKUP(K66,【参考】数式用!$AX$3:$AY$56, 2, FALSE), "")</f>
        <v/>
      </c>
      <c r="BC66" s="544" t="str">
        <v/>
      </c>
      <c r="BD66" s="547" t="str">
        <f>IF(AND(COUNTIF(AE66:AH66,"*令和８年度特例要件を*")&gt;0,AJ66=""),"未入力","入力済")</f>
        <v>入力済</v>
      </c>
      <c r="BE66" s="547" t="str">
        <v/>
      </c>
      <c r="BF66" s="547" t="str">
        <f>IF(AND(N66="処遇改善加算",AE66="○"),"AJ列色消し","")</f>
        <v/>
      </c>
      <c r="BG66" s="547" t="str">
        <f>IF(OR(TRIM(BC66)="",BE66="AJ列色消し",BF66="AJ列色消し"),"","入力必要")</f>
        <v/>
      </c>
      <c r="BH66" s="547" t="str">
        <f>IF(AND(BE66="",BG66="入力必要"),IF(AJ66="","未入力","入力済"),"")</f>
        <v/>
      </c>
      <c r="BI66" s="547" t="str">
        <f>G66</f>
        <v/>
      </c>
      <c r="BM66" s="633" t="e">
        <f>VLOOKUP(K66,【参考】数式用!$A$2:$O$57,15,FALSE)</f>
        <v>#N/A</v>
      </c>
    </row>
    <row ht="109.9" customHeight="1" r="67" spans="1:65"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IF(Q67&gt;=1,(U67*12+W67)-(Q67*12+S67)+1,"")</f>
        <v/>
      </c>
      <c r="AA67" s="458" t="s">
        <v>275</v>
      </c>
      <c r="AB67" s="459" t="str">
        <f>IFERROR(ROUNDDOWN(ROUND(L67*O67,0)*M67,0)*Z67,"")</f>
        <v/>
      </c>
      <c r="AC67" s="460" t="str">
        <f>IFERROR(ROUNDDOWN(ROUNDDOWN(ROUND(L67*VLOOKUP(K67,【参考】数式用!$A$2:$M$57,MATCH("処遇改善加算Ⅳ",【参考】数式用!$G$3:$M$3,0)+6,0),0)*M67,0)*Z67*0.5,0), "")</f>
        <v/>
      </c>
      <c r="AD67" s="156"/>
      <c r="AE67" s="157"/>
      <c r="AF67" s="157"/>
      <c r="AG67" s="158"/>
      <c r="AH67" s="159"/>
      <c r="AI67" s="160"/>
      <c r="AJ67" s="161"/>
      <c r="AK67" s="541" t="str">
        <f>IF(AND(N67&lt;&gt;"",OR(U67&lt;&gt;9,W67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67="加算対象外",N67&lt;&gt;"",AE67="―",AJ67="―"),"このサービスについては、キャリアパス要件Ⅰ・Ⅱか令和８年度特例要件のどちらかの要件を満たしている必要があります",""))</f>
        <v/>
      </c>
      <c r="AL67" s="542" t="str">
        <f>IF(N67="","",IF(OR(AND(COUNTIF(AP67,"未入力")&gt;0,AD67=""),AND(COUNTBLANK(AP67)&gt;0,AE67=""),AND(COUNTIF(AN67:BD67,"AF列に色付け")&gt;0,AF67=""),AND(COUNTIF(AN67:BD67,"AG列に色付け")&gt;0,OR(AG67="",AG67=0)),AND(COUNTIF(AN67:BD67,"AH列に色付け")&gt;0,AH67=""),AND(COUNTIF(AN67:BD67,"AI列に色付け")&gt;0,AI67=""),AND(COUNTIF(AN67:BD67,"AJ列に色付け")&gt;0,AJ67="",NOT(OR(BE67="AJ列色消し",BF67="AJ列色消し")))),"！記入が必要な欄（オレンジ色のセル）に空欄があります。空欄を埋めてください。",""))</f>
        <v/>
      </c>
      <c r="AM67" s="543"/>
      <c r="AN67" s="544" t="str">
        <f>IFERROR(VLOOKUP(K67,【参考】数式用!$A$2:$N$57,14,FALSE),"")</f>
        <v/>
      </c>
      <c r="AO67" s="544" t="str">
        <f>IF(AND(K67&lt;&gt;""),"N列に色付け","")</f>
        <v/>
      </c>
      <c r="AP67" s="545" t="str">
        <f>IF(AND(AC67&lt;&gt;0,AC67&lt;&gt;"",AN67="加算対象"),IF(AD67="○","入力済","未入力"),"")</f>
        <v/>
      </c>
      <c r="AQ67" s="545" t="str">
        <f>"キャリアパス要件Ⅰ・Ⅱ_"&amp;AN67</f>
        <v>キャリアパス要件Ⅰ・Ⅱ_</v>
      </c>
      <c r="AR67" s="546" t="str">
        <f>IF(AND(N67&lt;&gt;"",AE67=""),"未入力","入力済")</f>
        <v>入力済</v>
      </c>
      <c r="AS67" s="544" t="str">
        <f>IF(AND(N67&lt;&gt;"",N67&lt;&gt;"処遇改善加算Ⅳ",AN67="加算対象"),"AF列に色付け","")</f>
        <v/>
      </c>
      <c r="AT67" s="546" t="str">
        <f>IF(AND(N67&lt;&gt;"",N67&lt;&gt;"処遇改善加算Ⅳ",N67&lt;&gt;"処遇改善加算",AF67=""),"未入力","入力済")</f>
        <v>入力済</v>
      </c>
      <c r="AU67" s="546" t="str">
        <v/>
      </c>
      <c r="AV67" s="546" t="str">
        <f>IF(AND(AN67="加算対象",N67&lt;&gt;"処遇改善加算Ⅲ",N67&lt;&gt;"処遇改善加算Ⅳ",N67&lt;&gt;"",AU67&lt;&gt;"対象外"),1,"")</f>
        <v/>
      </c>
      <c r="AW67" s="544" t="str">
        <f>IF(AND(AV67=1,OR(AG67=0,AG67=""),AN67="加算対象"),"AH列に色付け","")</f>
        <v/>
      </c>
      <c r="AX67" s="544" t="str">
        <f>IF(AND($AV67=1,$AW67="AH列に色付け",OR($AG67="",$AH67="")),"未入力",IF(AND($AV67=1,$AW67="",$AG67=""),"未入力","入力済"))</f>
        <v>入力済</v>
      </c>
      <c r="AY67" s="546" t="str">
        <f>IFERROR(VLOOKUP(K67,【参考】数式用!$AR$3:$AS$49, 2, FALSE), "")</f>
        <v/>
      </c>
      <c r="AZ67" s="544" t="str">
        <f>IF(AND(AN67="加算対象",OR(N67="処遇改善加算Ⅰイ",N67="処遇改善加算Ⅰロ")),"AI列に色付け","")</f>
        <v/>
      </c>
      <c r="BA67" s="547" t="str">
        <f>IF(AND(OR(N67="処遇改善加算Ⅰイ",N67="処遇改善加算Ⅰロ"),AI67=""),"未入力","入力済")</f>
        <v>入力済</v>
      </c>
      <c r="BB67" s="546" t="str">
        <f>IFERROR(VLOOKUP(K67,【参考】数式用!$AX$3:$AY$56, 2, FALSE), "")</f>
        <v/>
      </c>
      <c r="BC67" s="544" t="str">
        <v/>
      </c>
      <c r="BD67" s="547" t="str">
        <f>IF(AND(COUNTIF(AE67:AH67,"*令和８年度特例要件を*")&gt;0,AJ67=""),"未入力","入力済")</f>
        <v>入力済</v>
      </c>
      <c r="BE67" s="547" t="str">
        <v/>
      </c>
      <c r="BF67" s="547" t="str">
        <f>IF(AND(N67="処遇改善加算",AE67="○"),"AJ列色消し","")</f>
        <v/>
      </c>
      <c r="BG67" s="547" t="str">
        <f>IF(OR(TRIM(BC67)="",BE67="AJ列色消し",BF67="AJ列色消し"),"","入力必要")</f>
        <v/>
      </c>
      <c r="BH67" s="547" t="str">
        <f>IF(AND(BE67="",BG67="入力必要"),IF(AJ67="","未入力","入力済"),"")</f>
        <v/>
      </c>
      <c r="BI67" s="547" t="str">
        <f>G67</f>
        <v/>
      </c>
      <c r="BM67" s="633" t="e">
        <f>VLOOKUP(K67,【参考】数式用!$A$2:$O$57,15,FALSE)</f>
        <v>#N/A</v>
      </c>
    </row>
    <row ht="109.9" customHeight="1" r="68" spans="1:65"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IF(Q68&gt;=1,(U68*12+W68)-(Q68*12+S68)+1,"")</f>
        <v/>
      </c>
      <c r="AA68" s="458" t="s">
        <v>275</v>
      </c>
      <c r="AB68" s="459" t="str">
        <f>IFERROR(ROUNDDOWN(ROUND(L68*O68,0)*M68,0)*Z68,"")</f>
        <v/>
      </c>
      <c r="AC68" s="460" t="str">
        <f>IFERROR(ROUNDDOWN(ROUNDDOWN(ROUND(L68*VLOOKUP(K68,【参考】数式用!$A$2:$M$57,MATCH("処遇改善加算Ⅳ",【参考】数式用!$G$3:$M$3,0)+6,0),0)*M68,0)*Z68*0.5,0), "")</f>
        <v/>
      </c>
      <c r="AD68" s="156"/>
      <c r="AE68" s="157"/>
      <c r="AF68" s="157"/>
      <c r="AG68" s="158"/>
      <c r="AH68" s="159"/>
      <c r="AI68" s="160"/>
      <c r="AJ68" s="161"/>
      <c r="AK68" s="541" t="str">
        <f>IF(AND(N68&lt;&gt;"",OR(U68&lt;&gt;9,W68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68="加算対象外",N68&lt;&gt;"",AE68="―",AJ68="―"),"このサービスについては、キャリアパス要件Ⅰ・Ⅱか令和８年度特例要件のどちらかの要件を満たしている必要があります",""))</f>
        <v/>
      </c>
      <c r="AL68" s="542" t="str">
        <f>IF(N68="","",IF(OR(AND(COUNTIF(AP68,"未入力")&gt;0,AD68=""),AND(COUNTBLANK(AP68)&gt;0,AE68=""),AND(COUNTIF(AN68:BD68,"AF列に色付け")&gt;0,AF68=""),AND(COUNTIF(AN68:BD68,"AG列に色付け")&gt;0,OR(AG68="",AG68=0)),AND(COUNTIF(AN68:BD68,"AH列に色付け")&gt;0,AH68=""),AND(COUNTIF(AN68:BD68,"AI列に色付け")&gt;0,AI68=""),AND(COUNTIF(AN68:BD68,"AJ列に色付け")&gt;0,AJ68="",NOT(OR(BE68="AJ列色消し",BF68="AJ列色消し")))),"！記入が必要な欄（オレンジ色のセル）に空欄があります。空欄を埋めてください。",""))</f>
        <v/>
      </c>
      <c r="AM68" s="543"/>
      <c r="AN68" s="544" t="str">
        <f>IFERROR(VLOOKUP(K68,【参考】数式用!$A$2:$N$57,14,FALSE),"")</f>
        <v/>
      </c>
      <c r="AO68" s="544" t="str">
        <f>IF(AND(K68&lt;&gt;""),"N列に色付け","")</f>
        <v/>
      </c>
      <c r="AP68" s="545" t="str">
        <f>IF(AND(AC68&lt;&gt;0,AC68&lt;&gt;"",AN68="加算対象"),IF(AD68="○","入力済","未入力"),"")</f>
        <v/>
      </c>
      <c r="AQ68" s="545" t="str">
        <f>"キャリアパス要件Ⅰ・Ⅱ_"&amp;AN68</f>
        <v>キャリアパス要件Ⅰ・Ⅱ_</v>
      </c>
      <c r="AR68" s="546" t="str">
        <f>IF(AND(N68&lt;&gt;"",AE68=""),"未入力","入力済")</f>
        <v>入力済</v>
      </c>
      <c r="AS68" s="544" t="str">
        <f>IF(AND(N68&lt;&gt;"",N68&lt;&gt;"処遇改善加算Ⅳ",AN68="加算対象"),"AF列に色付け","")</f>
        <v/>
      </c>
      <c r="AT68" s="546" t="str">
        <f>IF(AND(N68&lt;&gt;"",N68&lt;&gt;"処遇改善加算Ⅳ",N68&lt;&gt;"処遇改善加算",AF68=""),"未入力","入力済")</f>
        <v>入力済</v>
      </c>
      <c r="AU68" s="546" t="str">
        <v/>
      </c>
      <c r="AV68" s="546" t="str">
        <f>IF(AND(AN68="加算対象",N68&lt;&gt;"処遇改善加算Ⅲ",N68&lt;&gt;"処遇改善加算Ⅳ",N68&lt;&gt;"",AU68&lt;&gt;"対象外"),1,"")</f>
        <v/>
      </c>
      <c r="AW68" s="544" t="str">
        <f>IF(AND(AV68=1,OR(AG68=0,AG68=""),AN68="加算対象"),"AH列に色付け","")</f>
        <v/>
      </c>
      <c r="AX68" s="544" t="str">
        <f>IF(AND($AV68=1,$AW68="AH列に色付け",OR($AG68="",$AH68="")),"未入力",IF(AND($AV68=1,$AW68="",$AG68=""),"未入力","入力済"))</f>
        <v>入力済</v>
      </c>
      <c r="AY68" s="546" t="str">
        <f>IFERROR(VLOOKUP(K68,【参考】数式用!$AR$3:$AS$49, 2, FALSE), "")</f>
        <v/>
      </c>
      <c r="AZ68" s="544" t="str">
        <f>IF(AND(AN68="加算対象",OR(N68="処遇改善加算Ⅰイ",N68="処遇改善加算Ⅰロ")),"AI列に色付け","")</f>
        <v/>
      </c>
      <c r="BA68" s="547" t="str">
        <f>IF(AND(OR(N68="処遇改善加算Ⅰイ",N68="処遇改善加算Ⅰロ"),AI68=""),"未入力","入力済")</f>
        <v>入力済</v>
      </c>
      <c r="BB68" s="546" t="str">
        <f>IFERROR(VLOOKUP(K68,【参考】数式用!$AX$3:$AY$56, 2, FALSE), "")</f>
        <v/>
      </c>
      <c r="BC68" s="544" t="str">
        <v/>
      </c>
      <c r="BD68" s="547" t="str">
        <f>IF(AND(COUNTIF(AE68:AH68,"*令和８年度特例要件を*")&gt;0,AJ68=""),"未入力","入力済")</f>
        <v>入力済</v>
      </c>
      <c r="BE68" s="547" t="str">
        <v/>
      </c>
      <c r="BF68" s="547" t="str">
        <f>IF(AND(N68="処遇改善加算",AE68="○"),"AJ列色消し","")</f>
        <v/>
      </c>
      <c r="BG68" s="547" t="str">
        <f>IF(OR(TRIM(BC68)="",BE68="AJ列色消し",BF68="AJ列色消し"),"","入力必要")</f>
        <v/>
      </c>
      <c r="BH68" s="547" t="str">
        <f>IF(AND(BE68="",BG68="入力必要"),IF(AJ68="","未入力","入力済"),"")</f>
        <v/>
      </c>
      <c r="BI68" s="547" t="str">
        <f>G68</f>
        <v/>
      </c>
      <c r="BM68" s="633" t="e">
        <f>VLOOKUP(K68,【参考】数式用!$A$2:$O$57,15,FALSE)</f>
        <v>#N/A</v>
      </c>
    </row>
    <row ht="109.9" customHeight="1" r="69" spans="1:65"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IF(Q69&gt;=1,(U69*12+W69)-(Q69*12+S69)+1,"")</f>
        <v/>
      </c>
      <c r="AA69" s="458" t="s">
        <v>275</v>
      </c>
      <c r="AB69" s="459" t="str">
        <f>IFERROR(ROUNDDOWN(ROUND(L69*O69,0)*M69,0)*Z69,"")</f>
        <v/>
      </c>
      <c r="AC69" s="460" t="str">
        <f>IFERROR(ROUNDDOWN(ROUNDDOWN(ROUND(L69*VLOOKUP(K69,【参考】数式用!$A$2:$M$57,MATCH("処遇改善加算Ⅳ",【参考】数式用!$G$3:$M$3,0)+6,0),0)*M69,0)*Z69*0.5,0), "")</f>
        <v/>
      </c>
      <c r="AD69" s="156"/>
      <c r="AE69" s="157"/>
      <c r="AF69" s="157"/>
      <c r="AG69" s="158"/>
      <c r="AH69" s="159"/>
      <c r="AI69" s="160"/>
      <c r="AJ69" s="161"/>
      <c r="AK69" s="541" t="str">
        <f>IF(AND(N69&lt;&gt;"",OR(U69&lt;&gt;9,W69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69="加算対象外",N69&lt;&gt;"",AE69="―",AJ69="―"),"このサービスについては、キャリアパス要件Ⅰ・Ⅱか令和８年度特例要件のどちらかの要件を満たしている必要があります",""))</f>
        <v/>
      </c>
      <c r="AL69" s="542" t="str">
        <f>IF(N69="","",IF(OR(AND(COUNTIF(AP69,"未入力")&gt;0,AD69=""),AND(COUNTBLANK(AP69)&gt;0,AE69=""),AND(COUNTIF(AN69:BD69,"AF列に色付け")&gt;0,AF69=""),AND(COUNTIF(AN69:BD69,"AG列に色付け")&gt;0,OR(AG69="",AG69=0)),AND(COUNTIF(AN69:BD69,"AH列に色付け")&gt;0,AH69=""),AND(COUNTIF(AN69:BD69,"AI列に色付け")&gt;0,AI69=""),AND(COUNTIF(AN69:BD69,"AJ列に色付け")&gt;0,AJ69="",NOT(OR(BE69="AJ列色消し",BF69="AJ列色消し")))),"！記入が必要な欄（オレンジ色のセル）に空欄があります。空欄を埋めてください。",""))</f>
        <v/>
      </c>
      <c r="AM69" s="543"/>
      <c r="AN69" s="544" t="str">
        <f>IFERROR(VLOOKUP(K69,【参考】数式用!$A$2:$N$57,14,FALSE),"")</f>
        <v/>
      </c>
      <c r="AO69" s="544" t="str">
        <f>IF(AND(K69&lt;&gt;""),"N列に色付け","")</f>
        <v/>
      </c>
      <c r="AP69" s="545" t="str">
        <f>IF(AND(AC69&lt;&gt;0,AC69&lt;&gt;"",AN69="加算対象"),IF(AD69="○","入力済","未入力"),"")</f>
        <v/>
      </c>
      <c r="AQ69" s="545" t="str">
        <f>"キャリアパス要件Ⅰ・Ⅱ_"&amp;AN69</f>
        <v>キャリアパス要件Ⅰ・Ⅱ_</v>
      </c>
      <c r="AR69" s="546" t="str">
        <f>IF(AND(N69&lt;&gt;"",AE69=""),"未入力","入力済")</f>
        <v>入力済</v>
      </c>
      <c r="AS69" s="544" t="str">
        <f>IF(AND(N69&lt;&gt;"",N69&lt;&gt;"処遇改善加算Ⅳ",AN69="加算対象"),"AF列に色付け","")</f>
        <v/>
      </c>
      <c r="AT69" s="546" t="str">
        <f>IF(AND(N69&lt;&gt;"",N69&lt;&gt;"処遇改善加算Ⅳ",N69&lt;&gt;"処遇改善加算",AF69=""),"未入力","入力済")</f>
        <v>入力済</v>
      </c>
      <c r="AU69" s="546" t="str">
        <v/>
      </c>
      <c r="AV69" s="546" t="str">
        <f>IF(AND(AN69="加算対象",N69&lt;&gt;"処遇改善加算Ⅲ",N69&lt;&gt;"処遇改善加算Ⅳ",N69&lt;&gt;"",AU69&lt;&gt;"対象外"),1,"")</f>
        <v/>
      </c>
      <c r="AW69" s="544" t="str">
        <f>IF(AND(AV69=1,OR(AG69=0,AG69=""),AN69="加算対象"),"AH列に色付け","")</f>
        <v/>
      </c>
      <c r="AX69" s="544" t="str">
        <f>IF(AND($AV69=1,$AW69="AH列に色付け",OR($AG69="",$AH69="")),"未入力",IF(AND($AV69=1,$AW69="",$AG69=""),"未入力","入力済"))</f>
        <v>入力済</v>
      </c>
      <c r="AY69" s="546" t="str">
        <f>IFERROR(VLOOKUP(K69,【参考】数式用!$AR$3:$AS$49, 2, FALSE), "")</f>
        <v/>
      </c>
      <c r="AZ69" s="544" t="str">
        <f>IF(AND(AN69="加算対象",OR(N69="処遇改善加算Ⅰイ",N69="処遇改善加算Ⅰロ")),"AI列に色付け","")</f>
        <v/>
      </c>
      <c r="BA69" s="547" t="str">
        <f>IF(AND(OR(N69="処遇改善加算Ⅰイ",N69="処遇改善加算Ⅰロ"),AI69=""),"未入力","入力済")</f>
        <v>入力済</v>
      </c>
      <c r="BB69" s="546" t="str">
        <f>IFERROR(VLOOKUP(K69,【参考】数式用!$AX$3:$AY$56, 2, FALSE), "")</f>
        <v/>
      </c>
      <c r="BC69" s="544" t="str">
        <v/>
      </c>
      <c r="BD69" s="547" t="str">
        <f>IF(AND(COUNTIF(AE69:AH69,"*令和８年度特例要件を*")&gt;0,AJ69=""),"未入力","入力済")</f>
        <v>入力済</v>
      </c>
      <c r="BE69" s="547" t="str">
        <v/>
      </c>
      <c r="BF69" s="547" t="str">
        <f>IF(AND(N69="処遇改善加算",AE69="○"),"AJ列色消し","")</f>
        <v/>
      </c>
      <c r="BG69" s="547" t="str">
        <f>IF(OR(TRIM(BC69)="",BE69="AJ列色消し",BF69="AJ列色消し"),"","入力必要")</f>
        <v/>
      </c>
      <c r="BH69" s="547" t="str">
        <f>IF(AND(BE69="",BG69="入力必要"),IF(AJ69="","未入力","入力済"),"")</f>
        <v/>
      </c>
      <c r="BI69" s="547" t="str">
        <f>G69</f>
        <v/>
      </c>
      <c r="BM69" s="633" t="e">
        <f>VLOOKUP(K69,【参考】数式用!$A$2:$O$57,15,FALSE)</f>
        <v>#N/A</v>
      </c>
    </row>
    <row ht="109.9" customHeight="1" r="70" spans="1:65"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IF(Q70&gt;=1,(U70*12+W70)-(Q70*12+S70)+1,"")</f>
        <v/>
      </c>
      <c r="AA70" s="458" t="s">
        <v>275</v>
      </c>
      <c r="AB70" s="459" t="str">
        <f>IFERROR(ROUNDDOWN(ROUND(L70*O70,0)*M70,0)*Z70,"")</f>
        <v/>
      </c>
      <c r="AC70" s="460" t="str">
        <f>IFERROR(ROUNDDOWN(ROUNDDOWN(ROUND(L70*VLOOKUP(K70,【参考】数式用!$A$2:$M$57,MATCH("処遇改善加算Ⅳ",【参考】数式用!$G$3:$M$3,0)+6,0),0)*M70,0)*Z70*0.5,0), "")</f>
        <v/>
      </c>
      <c r="AD70" s="156"/>
      <c r="AE70" s="157"/>
      <c r="AF70" s="157"/>
      <c r="AG70" s="158"/>
      <c r="AH70" s="159"/>
      <c r="AI70" s="160"/>
      <c r="AJ70" s="161"/>
      <c r="AK70" s="541" t="str">
        <f>IF(AND(N70&lt;&gt;"",OR(U70&lt;&gt;9,W70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70="加算対象外",N70&lt;&gt;"",AE70="―",AJ70="―"),"このサービスについては、キャリアパス要件Ⅰ・Ⅱか令和８年度特例要件のどちらかの要件を満たしている必要があります",""))</f>
        <v/>
      </c>
      <c r="AL70" s="542" t="str">
        <f>IF(N70="","",IF(OR(AND(COUNTIF(AP70,"未入力")&gt;0,AD70=""),AND(COUNTBLANK(AP70)&gt;0,AE70=""),AND(COUNTIF(AN70:BD70,"AF列に色付け")&gt;0,AF70=""),AND(COUNTIF(AN70:BD70,"AG列に色付け")&gt;0,OR(AG70="",AG70=0)),AND(COUNTIF(AN70:BD70,"AH列に色付け")&gt;0,AH70=""),AND(COUNTIF(AN70:BD70,"AI列に色付け")&gt;0,AI70=""),AND(COUNTIF(AN70:BD70,"AJ列に色付け")&gt;0,AJ70="",NOT(OR(BE70="AJ列色消し",BF70="AJ列色消し")))),"！記入が必要な欄（オレンジ色のセル）に空欄があります。空欄を埋めてください。",""))</f>
        <v/>
      </c>
      <c r="AM70" s="543"/>
      <c r="AN70" s="544" t="str">
        <f>IFERROR(VLOOKUP(K70,【参考】数式用!$A$2:$N$57,14,FALSE),"")</f>
        <v/>
      </c>
      <c r="AO70" s="544" t="str">
        <f>IF(AND(K70&lt;&gt;""),"N列に色付け","")</f>
        <v/>
      </c>
      <c r="AP70" s="545" t="str">
        <f>IF(AND(AC70&lt;&gt;0,AC70&lt;&gt;"",AN70="加算対象"),IF(AD70="○","入力済","未入力"),"")</f>
        <v/>
      </c>
      <c r="AQ70" s="545" t="str">
        <f>"キャリアパス要件Ⅰ・Ⅱ_"&amp;AN70</f>
        <v>キャリアパス要件Ⅰ・Ⅱ_</v>
      </c>
      <c r="AR70" s="546" t="str">
        <f>IF(AND(N70&lt;&gt;"",AE70=""),"未入力","入力済")</f>
        <v>入力済</v>
      </c>
      <c r="AS70" s="544" t="str">
        <f>IF(AND(N70&lt;&gt;"",N70&lt;&gt;"処遇改善加算Ⅳ",AN70="加算対象"),"AF列に色付け","")</f>
        <v/>
      </c>
      <c r="AT70" s="546" t="str">
        <f>IF(AND(N70&lt;&gt;"",N70&lt;&gt;"処遇改善加算Ⅳ",N70&lt;&gt;"処遇改善加算",AF70=""),"未入力","入力済")</f>
        <v>入力済</v>
      </c>
      <c r="AU70" s="546" t="str">
        <v/>
      </c>
      <c r="AV70" s="546" t="str">
        <f>IF(AND(AN70="加算対象",N70&lt;&gt;"処遇改善加算Ⅲ",N70&lt;&gt;"処遇改善加算Ⅳ",N70&lt;&gt;"",AU70&lt;&gt;"対象外"),1,"")</f>
        <v/>
      </c>
      <c r="AW70" s="544" t="str">
        <f>IF(AND(AV70=1,OR(AG70=0,AG70=""),AN70="加算対象"),"AH列に色付け","")</f>
        <v/>
      </c>
      <c r="AX70" s="544" t="str">
        <f>IF(AND($AV70=1,$AW70="AH列に色付け",OR($AG70="",$AH70="")),"未入力",IF(AND($AV70=1,$AW70="",$AG70=""),"未入力","入力済"))</f>
        <v>入力済</v>
      </c>
      <c r="AY70" s="546" t="str">
        <f>IFERROR(VLOOKUP(K70,【参考】数式用!$AR$3:$AS$49, 2, FALSE), "")</f>
        <v/>
      </c>
      <c r="AZ70" s="544" t="str">
        <f>IF(AND(AN70="加算対象",OR(N70="処遇改善加算Ⅰイ",N70="処遇改善加算Ⅰロ")),"AI列に色付け","")</f>
        <v/>
      </c>
      <c r="BA70" s="547" t="str">
        <f>IF(AND(OR(N70="処遇改善加算Ⅰイ",N70="処遇改善加算Ⅰロ"),AI70=""),"未入力","入力済")</f>
        <v>入力済</v>
      </c>
      <c r="BB70" s="546" t="str">
        <f>IFERROR(VLOOKUP(K70,【参考】数式用!$AX$3:$AY$56, 2, FALSE), "")</f>
        <v/>
      </c>
      <c r="BC70" s="544" t="str">
        <v/>
      </c>
      <c r="BD70" s="547" t="str">
        <f>IF(AND(COUNTIF(AE70:AH70,"*令和８年度特例要件を*")&gt;0,AJ70=""),"未入力","入力済")</f>
        <v>入力済</v>
      </c>
      <c r="BE70" s="547" t="str">
        <v/>
      </c>
      <c r="BF70" s="547" t="str">
        <f>IF(AND(N70="処遇改善加算",AE70="○"),"AJ列色消し","")</f>
        <v/>
      </c>
      <c r="BG70" s="547" t="str">
        <f>IF(OR(TRIM(BC70)="",BE70="AJ列色消し",BF70="AJ列色消し"),"","入力必要")</f>
        <v/>
      </c>
      <c r="BH70" s="547" t="str">
        <f>IF(AND(BE70="",BG70="入力必要"),IF(AJ70="","未入力","入力済"),"")</f>
        <v/>
      </c>
      <c r="BI70" s="547" t="str">
        <f>G70</f>
        <v/>
      </c>
      <c r="BM70" s="633" t="e">
        <f>VLOOKUP(K70,【参考】数式用!$A$2:$O$57,15,FALSE)</f>
        <v>#N/A</v>
      </c>
    </row>
    <row ht="109.9" customHeight="1" r="71" spans="1:65"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IF(Q71&gt;=1,(U71*12+W71)-(Q71*12+S71)+1,"")</f>
        <v/>
      </c>
      <c r="AA71" s="458" t="s">
        <v>275</v>
      </c>
      <c r="AB71" s="459" t="str">
        <f>IFERROR(ROUNDDOWN(ROUND(L71*O71,0)*M71,0)*Z71,"")</f>
        <v/>
      </c>
      <c r="AC71" s="460" t="str">
        <f>IFERROR(ROUNDDOWN(ROUNDDOWN(ROUND(L71*VLOOKUP(K71,【参考】数式用!$A$2:$M$57,MATCH("処遇改善加算Ⅳ",【参考】数式用!$G$3:$M$3,0)+6,0),0)*M71,0)*Z71*0.5,0), "")</f>
        <v/>
      </c>
      <c r="AD71" s="156"/>
      <c r="AE71" s="157"/>
      <c r="AF71" s="157"/>
      <c r="AG71" s="158"/>
      <c r="AH71" s="159"/>
      <c r="AI71" s="160"/>
      <c r="AJ71" s="161"/>
      <c r="AK71" s="541" t="str">
        <f>IF(AND(N71&lt;&gt;"",OR(U71&lt;&gt;9,W71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71="加算対象外",N71&lt;&gt;"",AE71="―",AJ71="―"),"このサービスについては、キャリアパス要件Ⅰ・Ⅱか令和８年度特例要件のどちらかの要件を満たしている必要があります",""))</f>
        <v/>
      </c>
      <c r="AL71" s="542" t="str">
        <f>IF(N71="","",IF(OR(AND(COUNTIF(AP71,"未入力")&gt;0,AD71=""),AND(COUNTBLANK(AP71)&gt;0,AE71=""),AND(COUNTIF(AN71:BD71,"AF列に色付け")&gt;0,AF71=""),AND(COUNTIF(AN71:BD71,"AG列に色付け")&gt;0,OR(AG71="",AG71=0)),AND(COUNTIF(AN71:BD71,"AH列に色付け")&gt;0,AH71=""),AND(COUNTIF(AN71:BD71,"AI列に色付け")&gt;0,AI71=""),AND(COUNTIF(AN71:BD71,"AJ列に色付け")&gt;0,AJ71="",NOT(OR(BE71="AJ列色消し",BF71="AJ列色消し")))),"！記入が必要な欄（オレンジ色のセル）に空欄があります。空欄を埋めてください。",""))</f>
        <v/>
      </c>
      <c r="AM71" s="543"/>
      <c r="AN71" s="544" t="str">
        <f>IFERROR(VLOOKUP(K71,【参考】数式用!$A$2:$N$57,14,FALSE),"")</f>
        <v/>
      </c>
      <c r="AO71" s="544" t="str">
        <f>IF(AND(K71&lt;&gt;""),"N列に色付け","")</f>
        <v/>
      </c>
      <c r="AP71" s="545" t="str">
        <f>IF(AND(AC71&lt;&gt;0,AC71&lt;&gt;"",AN71="加算対象"),IF(AD71="○","入力済","未入力"),"")</f>
        <v/>
      </c>
      <c r="AQ71" s="545" t="str">
        <f>"キャリアパス要件Ⅰ・Ⅱ_"&amp;AN71</f>
        <v>キャリアパス要件Ⅰ・Ⅱ_</v>
      </c>
      <c r="AR71" s="546" t="str">
        <f>IF(AND(N71&lt;&gt;"",AE71=""),"未入力","入力済")</f>
        <v>入力済</v>
      </c>
      <c r="AS71" s="544" t="str">
        <f>IF(AND(N71&lt;&gt;"",N71&lt;&gt;"処遇改善加算Ⅳ",AN71="加算対象"),"AF列に色付け","")</f>
        <v/>
      </c>
      <c r="AT71" s="546" t="str">
        <f>IF(AND(N71&lt;&gt;"",N71&lt;&gt;"処遇改善加算Ⅳ",N71&lt;&gt;"処遇改善加算",AF71=""),"未入力","入力済")</f>
        <v>入力済</v>
      </c>
      <c r="AU71" s="546" t="str">
        <v/>
      </c>
      <c r="AV71" s="546" t="str">
        <f>IF(AND(AN71="加算対象",N71&lt;&gt;"処遇改善加算Ⅲ",N71&lt;&gt;"処遇改善加算Ⅳ",N71&lt;&gt;"",AU71&lt;&gt;"対象外"),1,"")</f>
        <v/>
      </c>
      <c r="AW71" s="544" t="str">
        <f>IF(AND(AV71=1,OR(AG71=0,AG71=""),AN71="加算対象"),"AH列に色付け","")</f>
        <v/>
      </c>
      <c r="AX71" s="544" t="str">
        <f>IF(AND($AV71=1,$AW71="AH列に色付け",OR($AG71="",$AH71="")),"未入力",IF(AND($AV71=1,$AW71="",$AG71=""),"未入力","入力済"))</f>
        <v>入力済</v>
      </c>
      <c r="AY71" s="546" t="str">
        <f>IFERROR(VLOOKUP(K71,【参考】数式用!$AR$3:$AS$49, 2, FALSE), "")</f>
        <v/>
      </c>
      <c r="AZ71" s="544" t="str">
        <f>IF(AND(AN71="加算対象",OR(N71="処遇改善加算Ⅰイ",N71="処遇改善加算Ⅰロ")),"AI列に色付け","")</f>
        <v/>
      </c>
      <c r="BA71" s="547" t="str">
        <f>IF(AND(OR(N71="処遇改善加算Ⅰイ",N71="処遇改善加算Ⅰロ"),AI71=""),"未入力","入力済")</f>
        <v>入力済</v>
      </c>
      <c r="BB71" s="546" t="str">
        <f>IFERROR(VLOOKUP(K71,【参考】数式用!$AX$3:$AY$56, 2, FALSE), "")</f>
        <v/>
      </c>
      <c r="BC71" s="544" t="str">
        <v/>
      </c>
      <c r="BD71" s="547" t="str">
        <f>IF(AND(COUNTIF(AE71:AH71,"*令和８年度特例要件を*")&gt;0,AJ71=""),"未入力","入力済")</f>
        <v>入力済</v>
      </c>
      <c r="BE71" s="547" t="str">
        <v/>
      </c>
      <c r="BF71" s="547" t="str">
        <f>IF(AND(N71="処遇改善加算",AE71="○"),"AJ列色消し","")</f>
        <v/>
      </c>
      <c r="BG71" s="547" t="str">
        <f>IF(OR(TRIM(BC71)="",BE71="AJ列色消し",BF71="AJ列色消し"),"","入力必要")</f>
        <v/>
      </c>
      <c r="BH71" s="547" t="str">
        <f>IF(AND(BE71="",BG71="入力必要"),IF(AJ71="","未入力","入力済"),"")</f>
        <v/>
      </c>
      <c r="BI71" s="547" t="str">
        <f>G71</f>
        <v/>
      </c>
      <c r="BM71" s="633" t="e">
        <f>VLOOKUP(K71,【参考】数式用!$A$2:$O$57,15,FALSE)</f>
        <v>#N/A</v>
      </c>
    </row>
    <row ht="109.9" customHeight="1" r="72" spans="1:65"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IF(Q72&gt;=1,(U72*12+W72)-(Q72*12+S72)+1,"")</f>
        <v/>
      </c>
      <c r="AA72" s="458" t="s">
        <v>275</v>
      </c>
      <c r="AB72" s="459" t="str">
        <f>IFERROR(ROUNDDOWN(ROUND(L72*O72,0)*M72,0)*Z72,"")</f>
        <v/>
      </c>
      <c r="AC72" s="460" t="str">
        <f>IFERROR(ROUNDDOWN(ROUNDDOWN(ROUND(L72*VLOOKUP(K72,【参考】数式用!$A$2:$M$57,MATCH("処遇改善加算Ⅳ",【参考】数式用!$G$3:$M$3,0)+6,0),0)*M72,0)*Z72*0.5,0), "")</f>
        <v/>
      </c>
      <c r="AD72" s="156"/>
      <c r="AE72" s="157"/>
      <c r="AF72" s="157"/>
      <c r="AG72" s="158"/>
      <c r="AH72" s="159"/>
      <c r="AI72" s="160"/>
      <c r="AJ72" s="161"/>
      <c r="AK72" s="541" t="str">
        <f>IF(AND(N72&lt;&gt;"",OR(U72&lt;&gt;9,W72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72="加算対象外",N72&lt;&gt;"",AE72="―",AJ72="―"),"このサービスについては、キャリアパス要件Ⅰ・Ⅱか令和８年度特例要件のどちらかの要件を満たしている必要があります",""))</f>
        <v/>
      </c>
      <c r="AL72" s="542" t="str">
        <f>IF(N72="","",IF(OR(AND(COUNTIF(AP72,"未入力")&gt;0,AD72=""),AND(COUNTBLANK(AP72)&gt;0,AE72=""),AND(COUNTIF(AN72:BD72,"AF列に色付け")&gt;0,AF72=""),AND(COUNTIF(AN72:BD72,"AG列に色付け")&gt;0,OR(AG72="",AG72=0)),AND(COUNTIF(AN72:BD72,"AH列に色付け")&gt;0,AH72=""),AND(COUNTIF(AN72:BD72,"AI列に色付け")&gt;0,AI72=""),AND(COUNTIF(AN72:BD72,"AJ列に色付け")&gt;0,AJ72="",NOT(OR(BE72="AJ列色消し",BF72="AJ列色消し")))),"！記入が必要な欄（オレンジ色のセル）に空欄があります。空欄を埋めてください。",""))</f>
        <v/>
      </c>
      <c r="AM72" s="543"/>
      <c r="AN72" s="544" t="str">
        <f>IFERROR(VLOOKUP(K72,【参考】数式用!$A$2:$N$57,14,FALSE),"")</f>
        <v/>
      </c>
      <c r="AO72" s="544" t="str">
        <f>IF(AND(K72&lt;&gt;""),"N列に色付け","")</f>
        <v/>
      </c>
      <c r="AP72" s="545" t="str">
        <f>IF(AND(AC72&lt;&gt;0,AC72&lt;&gt;"",AN72="加算対象"),IF(AD72="○","入力済","未入力"),"")</f>
        <v/>
      </c>
      <c r="AQ72" s="545" t="str">
        <f>"キャリアパス要件Ⅰ・Ⅱ_"&amp;AN72</f>
        <v>キャリアパス要件Ⅰ・Ⅱ_</v>
      </c>
      <c r="AR72" s="546" t="str">
        <f>IF(AND(N72&lt;&gt;"",AE72=""),"未入力","入力済")</f>
        <v>入力済</v>
      </c>
      <c r="AS72" s="544" t="str">
        <f>IF(AND(N72&lt;&gt;"",N72&lt;&gt;"処遇改善加算Ⅳ",AN72="加算対象"),"AF列に色付け","")</f>
        <v/>
      </c>
      <c r="AT72" s="546" t="str">
        <f>IF(AND(N72&lt;&gt;"",N72&lt;&gt;"処遇改善加算Ⅳ",N72&lt;&gt;"処遇改善加算",AF72=""),"未入力","入力済")</f>
        <v>入力済</v>
      </c>
      <c r="AU72" s="546" t="str">
        <v/>
      </c>
      <c r="AV72" s="546" t="str">
        <f>IF(AND(AN72="加算対象",N72&lt;&gt;"処遇改善加算Ⅲ",N72&lt;&gt;"処遇改善加算Ⅳ",N72&lt;&gt;"",AU72&lt;&gt;"対象外"),1,"")</f>
        <v/>
      </c>
      <c r="AW72" s="544" t="str">
        <f>IF(AND(AV72=1,OR(AG72=0,AG72=""),AN72="加算対象"),"AH列に色付け","")</f>
        <v/>
      </c>
      <c r="AX72" s="544" t="str">
        <f>IF(AND($AV72=1,$AW72="AH列に色付け",OR($AG72="",$AH72="")),"未入力",IF(AND($AV72=1,$AW72="",$AG72=""),"未入力","入力済"))</f>
        <v>入力済</v>
      </c>
      <c r="AY72" s="546" t="str">
        <f>IFERROR(VLOOKUP(K72,【参考】数式用!$AR$3:$AS$49, 2, FALSE), "")</f>
        <v/>
      </c>
      <c r="AZ72" s="544" t="str">
        <f>IF(AND(AN72="加算対象",OR(N72="処遇改善加算Ⅰイ",N72="処遇改善加算Ⅰロ")),"AI列に色付け","")</f>
        <v/>
      </c>
      <c r="BA72" s="547" t="str">
        <f>IF(AND(OR(N72="処遇改善加算Ⅰイ",N72="処遇改善加算Ⅰロ"),AI72=""),"未入力","入力済")</f>
        <v>入力済</v>
      </c>
      <c r="BB72" s="546" t="str">
        <f>IFERROR(VLOOKUP(K72,【参考】数式用!$AX$3:$AY$56, 2, FALSE), "")</f>
        <v/>
      </c>
      <c r="BC72" s="544" t="str">
        <v/>
      </c>
      <c r="BD72" s="547" t="str">
        <f>IF(AND(COUNTIF(AE72:AH72,"*令和８年度特例要件を*")&gt;0,AJ72=""),"未入力","入力済")</f>
        <v>入力済</v>
      </c>
      <c r="BE72" s="547" t="str">
        <v/>
      </c>
      <c r="BF72" s="547" t="str">
        <f>IF(AND(N72="処遇改善加算",AE72="○"),"AJ列色消し","")</f>
        <v/>
      </c>
      <c r="BG72" s="547" t="str">
        <f>IF(OR(TRIM(BC72)="",BE72="AJ列色消し",BF72="AJ列色消し"),"","入力必要")</f>
        <v/>
      </c>
      <c r="BH72" s="547" t="str">
        <f>IF(AND(BE72="",BG72="入力必要"),IF(AJ72="","未入力","入力済"),"")</f>
        <v/>
      </c>
      <c r="BI72" s="547" t="str">
        <f>G72</f>
        <v/>
      </c>
      <c r="BM72" s="633" t="e">
        <f>VLOOKUP(K72,【参考】数式用!$A$2:$O$57,15,FALSE)</f>
        <v>#N/A</v>
      </c>
    </row>
    <row ht="109.9" customHeight="1" r="73" spans="1:65"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IF(Q73&gt;=1,(U73*12+W73)-(Q73*12+S73)+1,"")</f>
        <v/>
      </c>
      <c r="AA73" s="458" t="s">
        <v>275</v>
      </c>
      <c r="AB73" s="459" t="str">
        <f>IFERROR(ROUNDDOWN(ROUND(L73*O73,0)*M73,0)*Z73,"")</f>
        <v/>
      </c>
      <c r="AC73" s="460" t="str">
        <f>IFERROR(ROUNDDOWN(ROUNDDOWN(ROUND(L73*VLOOKUP(K73,【参考】数式用!$A$2:$M$57,MATCH("処遇改善加算Ⅳ",【参考】数式用!$G$3:$M$3,0)+6,0),0)*M73,0)*Z73*0.5,0), "")</f>
        <v/>
      </c>
      <c r="AD73" s="156"/>
      <c r="AE73" s="157"/>
      <c r="AF73" s="157"/>
      <c r="AG73" s="158"/>
      <c r="AH73" s="159"/>
      <c r="AI73" s="160"/>
      <c r="AJ73" s="161"/>
      <c r="AK73" s="541" t="str">
        <f>IF(AND(N73&lt;&gt;"",OR(U73&lt;&gt;9,W73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73="加算対象外",N73&lt;&gt;"",AE73="―",AJ73="―"),"このサービスについては、キャリアパス要件Ⅰ・Ⅱか令和８年度特例要件のどちらかの要件を満たしている必要があります",""))</f>
        <v/>
      </c>
      <c r="AL73" s="542" t="str">
        <f>IF(N73="","",IF(OR(AND(COUNTIF(AP73,"未入力")&gt;0,AD73=""),AND(COUNTBLANK(AP73)&gt;0,AE73=""),AND(COUNTIF(AN73:BD73,"AF列に色付け")&gt;0,AF73=""),AND(COUNTIF(AN73:BD73,"AG列に色付け")&gt;0,OR(AG73="",AG73=0)),AND(COUNTIF(AN73:BD73,"AH列に色付け")&gt;0,AH73=""),AND(COUNTIF(AN73:BD73,"AI列に色付け")&gt;0,AI73=""),AND(COUNTIF(AN73:BD73,"AJ列に色付け")&gt;0,AJ73="",NOT(OR(BE73="AJ列色消し",BF73="AJ列色消し")))),"！記入が必要な欄（オレンジ色のセル）に空欄があります。空欄を埋めてください。",""))</f>
        <v/>
      </c>
      <c r="AM73" s="543"/>
      <c r="AN73" s="544" t="str">
        <f>IFERROR(VLOOKUP(K73,【参考】数式用!$A$2:$N$57,14,FALSE),"")</f>
        <v/>
      </c>
      <c r="AO73" s="544" t="str">
        <f>IF(AND(K73&lt;&gt;""),"N列に色付け","")</f>
        <v/>
      </c>
      <c r="AP73" s="545" t="str">
        <f>IF(AND(AC73&lt;&gt;0,AC73&lt;&gt;"",AN73="加算対象"),IF(AD73="○","入力済","未入力"),"")</f>
        <v/>
      </c>
      <c r="AQ73" s="545" t="str">
        <f>"キャリアパス要件Ⅰ・Ⅱ_"&amp;AN73</f>
        <v>キャリアパス要件Ⅰ・Ⅱ_</v>
      </c>
      <c r="AR73" s="546" t="str">
        <f>IF(AND(N73&lt;&gt;"",AE73=""),"未入力","入力済")</f>
        <v>入力済</v>
      </c>
      <c r="AS73" s="544" t="str">
        <f>IF(AND(N73&lt;&gt;"",N73&lt;&gt;"処遇改善加算Ⅳ",AN73="加算対象"),"AF列に色付け","")</f>
        <v/>
      </c>
      <c r="AT73" s="546" t="str">
        <f>IF(AND(N73&lt;&gt;"",N73&lt;&gt;"処遇改善加算Ⅳ",N73&lt;&gt;"処遇改善加算",AF73=""),"未入力","入力済")</f>
        <v>入力済</v>
      </c>
      <c r="AU73" s="546" t="str">
        <v/>
      </c>
      <c r="AV73" s="546" t="str">
        <f>IF(AND(AN73="加算対象",N73&lt;&gt;"処遇改善加算Ⅲ",N73&lt;&gt;"処遇改善加算Ⅳ",N73&lt;&gt;"",AU73&lt;&gt;"対象外"),1,"")</f>
        <v/>
      </c>
      <c r="AW73" s="544" t="str">
        <f>IF(AND(AV73=1,OR(AG73=0,AG73=""),AN73="加算対象"),"AH列に色付け","")</f>
        <v/>
      </c>
      <c r="AX73" s="544" t="str">
        <f>IF(AND($AV73=1,$AW73="AH列に色付け",OR($AG73="",$AH73="")),"未入力",IF(AND($AV73=1,$AW73="",$AG73=""),"未入力","入力済"))</f>
        <v>入力済</v>
      </c>
      <c r="AY73" s="546" t="str">
        <f>IFERROR(VLOOKUP(K73,【参考】数式用!$AR$3:$AS$49, 2, FALSE), "")</f>
        <v/>
      </c>
      <c r="AZ73" s="544" t="str">
        <f>IF(AND(AN73="加算対象",OR(N73="処遇改善加算Ⅰイ",N73="処遇改善加算Ⅰロ")),"AI列に色付け","")</f>
        <v/>
      </c>
      <c r="BA73" s="547" t="str">
        <f>IF(AND(OR(N73="処遇改善加算Ⅰイ",N73="処遇改善加算Ⅰロ"),AI73=""),"未入力","入力済")</f>
        <v>入力済</v>
      </c>
      <c r="BB73" s="546" t="str">
        <f>IFERROR(VLOOKUP(K73,【参考】数式用!$AX$3:$AY$56, 2, FALSE), "")</f>
        <v/>
      </c>
      <c r="BC73" s="544" t="str">
        <v/>
      </c>
      <c r="BD73" s="547" t="str">
        <f>IF(AND(COUNTIF(AE73:AH73,"*令和８年度特例要件を*")&gt;0,AJ73=""),"未入力","入力済")</f>
        <v>入力済</v>
      </c>
      <c r="BE73" s="547" t="str">
        <v/>
      </c>
      <c r="BF73" s="547" t="str">
        <f>IF(AND(N73="処遇改善加算",AE73="○"),"AJ列色消し","")</f>
        <v/>
      </c>
      <c r="BG73" s="547" t="str">
        <f>IF(OR(TRIM(BC73)="",BE73="AJ列色消し",BF73="AJ列色消し"),"","入力必要")</f>
        <v/>
      </c>
      <c r="BH73" s="547" t="str">
        <f>IF(AND(BE73="",BG73="入力必要"),IF(AJ73="","未入力","入力済"),"")</f>
        <v/>
      </c>
      <c r="BI73" s="547" t="str">
        <f>G73</f>
        <v/>
      </c>
      <c r="BM73" s="633" t="e">
        <f>VLOOKUP(K73,【参考】数式用!$A$2:$O$57,15,FALSE)</f>
        <v>#N/A</v>
      </c>
    </row>
    <row ht="109.9" customHeight="1" r="74" spans="1:65"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IF(Q74&gt;=1,(U74*12+W74)-(Q74*12+S74)+1,"")</f>
        <v/>
      </c>
      <c r="AA74" s="458" t="s">
        <v>275</v>
      </c>
      <c r="AB74" s="459" t="str">
        <f>IFERROR(ROUNDDOWN(ROUND(L74*O74,0)*M74,0)*Z74,"")</f>
        <v/>
      </c>
      <c r="AC74" s="460" t="str">
        <f>IFERROR(ROUNDDOWN(ROUNDDOWN(ROUND(L74*VLOOKUP(K74,【参考】数式用!$A$2:$M$57,MATCH("処遇改善加算Ⅳ",【参考】数式用!$G$3:$M$3,0)+6,0),0)*M74,0)*Z74*0.5,0), "")</f>
        <v/>
      </c>
      <c r="AD74" s="156"/>
      <c r="AE74" s="157"/>
      <c r="AF74" s="157"/>
      <c r="AG74" s="158"/>
      <c r="AH74" s="159"/>
      <c r="AI74" s="160"/>
      <c r="AJ74" s="161"/>
      <c r="AK74" s="541" t="str">
        <f>IF(AND(N74&lt;&gt;"",OR(U74&lt;&gt;9,W74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74="加算対象外",N74&lt;&gt;"",AE74="―",AJ74="―"),"このサービスについては、キャリアパス要件Ⅰ・Ⅱか令和８年度特例要件のどちらかの要件を満たしている必要があります",""))</f>
        <v/>
      </c>
      <c r="AL74" s="542" t="str">
        <f>IF(N74="","",IF(OR(AND(COUNTIF(AP74,"未入力")&gt;0,AD74=""),AND(COUNTBLANK(AP74)&gt;0,AE74=""),AND(COUNTIF(AN74:BD74,"AF列に色付け")&gt;0,AF74=""),AND(COUNTIF(AN74:BD74,"AG列に色付け")&gt;0,OR(AG74="",AG74=0)),AND(COUNTIF(AN74:BD74,"AH列に色付け")&gt;0,AH74=""),AND(COUNTIF(AN74:BD74,"AI列に色付け")&gt;0,AI74=""),AND(COUNTIF(AN74:BD74,"AJ列に色付け")&gt;0,AJ74="",NOT(OR(BE74="AJ列色消し",BF74="AJ列色消し")))),"！記入が必要な欄（オレンジ色のセル）に空欄があります。空欄を埋めてください。",""))</f>
        <v/>
      </c>
      <c r="AM74" s="543"/>
      <c r="AN74" s="544" t="str">
        <f>IFERROR(VLOOKUP(K74,【参考】数式用!$A$2:$N$57,14,FALSE),"")</f>
        <v/>
      </c>
      <c r="AO74" s="544" t="str">
        <f>IF(AND(K74&lt;&gt;""),"N列に色付け","")</f>
        <v/>
      </c>
      <c r="AP74" s="545" t="str">
        <f>IF(AND(AC74&lt;&gt;0,AC74&lt;&gt;"",AN74="加算対象"),IF(AD74="○","入力済","未入力"),"")</f>
        <v/>
      </c>
      <c r="AQ74" s="545" t="str">
        <f>"キャリアパス要件Ⅰ・Ⅱ_"&amp;AN74</f>
        <v>キャリアパス要件Ⅰ・Ⅱ_</v>
      </c>
      <c r="AR74" s="546" t="str">
        <f>IF(AND(N74&lt;&gt;"",AE74=""),"未入力","入力済")</f>
        <v>入力済</v>
      </c>
      <c r="AS74" s="544" t="str">
        <f>IF(AND(N74&lt;&gt;"",N74&lt;&gt;"処遇改善加算Ⅳ",AN74="加算対象"),"AF列に色付け","")</f>
        <v/>
      </c>
      <c r="AT74" s="546" t="str">
        <f>IF(AND(N74&lt;&gt;"",N74&lt;&gt;"処遇改善加算Ⅳ",N74&lt;&gt;"処遇改善加算",AF74=""),"未入力","入力済")</f>
        <v>入力済</v>
      </c>
      <c r="AU74" s="546" t="str">
        <v/>
      </c>
      <c r="AV74" s="546" t="str">
        <f>IF(AND(AN74="加算対象",N74&lt;&gt;"処遇改善加算Ⅲ",N74&lt;&gt;"処遇改善加算Ⅳ",N74&lt;&gt;"",AU74&lt;&gt;"対象外"),1,"")</f>
        <v/>
      </c>
      <c r="AW74" s="544" t="str">
        <f>IF(AND(AV74=1,OR(AG74=0,AG74=""),AN74="加算対象"),"AH列に色付け","")</f>
        <v/>
      </c>
      <c r="AX74" s="544" t="str">
        <f>IF(AND($AV74=1,$AW74="AH列に色付け",OR($AG74="",$AH74="")),"未入力",IF(AND($AV74=1,$AW74="",$AG74=""),"未入力","入力済"))</f>
        <v>入力済</v>
      </c>
      <c r="AY74" s="546" t="str">
        <f>IFERROR(VLOOKUP(K74,【参考】数式用!$AR$3:$AS$49, 2, FALSE), "")</f>
        <v/>
      </c>
      <c r="AZ74" s="544" t="str">
        <f>IF(AND(AN74="加算対象",OR(N74="処遇改善加算Ⅰイ",N74="処遇改善加算Ⅰロ")),"AI列に色付け","")</f>
        <v/>
      </c>
      <c r="BA74" s="547" t="str">
        <f>IF(AND(OR(N74="処遇改善加算Ⅰイ",N74="処遇改善加算Ⅰロ"),AI74=""),"未入力","入力済")</f>
        <v>入力済</v>
      </c>
      <c r="BB74" s="546" t="str">
        <f>IFERROR(VLOOKUP(K74,【参考】数式用!$AX$3:$AY$56, 2, FALSE), "")</f>
        <v/>
      </c>
      <c r="BC74" s="544" t="str">
        <v/>
      </c>
      <c r="BD74" s="547" t="str">
        <f>IF(AND(COUNTIF(AE74:AH74,"*令和８年度特例要件を*")&gt;0,AJ74=""),"未入力","入力済")</f>
        <v>入力済</v>
      </c>
      <c r="BE74" s="547" t="str">
        <v/>
      </c>
      <c r="BF74" s="547" t="str">
        <f>IF(AND(N74="処遇改善加算",AE74="○"),"AJ列色消し","")</f>
        <v/>
      </c>
      <c r="BG74" s="547" t="str">
        <f>IF(OR(TRIM(BC74)="",BE74="AJ列色消し",BF74="AJ列色消し"),"","入力必要")</f>
        <v/>
      </c>
      <c r="BH74" s="547" t="str">
        <f>IF(AND(BE74="",BG74="入力必要"),IF(AJ74="","未入力","入力済"),"")</f>
        <v/>
      </c>
      <c r="BI74" s="547" t="str">
        <f>G74</f>
        <v/>
      </c>
      <c r="BM74" s="633" t="e">
        <f>VLOOKUP(K74,【参考】数式用!$A$2:$O$57,15,FALSE)</f>
        <v>#N/A</v>
      </c>
    </row>
    <row ht="109.9" customHeight="1" r="75" spans="1:65"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IF(Q75&gt;=1,(U75*12+W75)-(Q75*12+S75)+1,"")</f>
        <v/>
      </c>
      <c r="AA75" s="458" t="s">
        <v>275</v>
      </c>
      <c r="AB75" s="459" t="str">
        <f>IFERROR(ROUNDDOWN(ROUND(L75*O75,0)*M75,0)*Z75,"")</f>
        <v/>
      </c>
      <c r="AC75" s="460" t="str">
        <f>IFERROR(ROUNDDOWN(ROUNDDOWN(ROUND(L75*VLOOKUP(K75,【参考】数式用!$A$2:$M$57,MATCH("処遇改善加算Ⅳ",【参考】数式用!$G$3:$M$3,0)+6,0),0)*M75,0)*Z75*0.5,0), "")</f>
        <v/>
      </c>
      <c r="AD75" s="156"/>
      <c r="AE75" s="157"/>
      <c r="AF75" s="157"/>
      <c r="AG75" s="158"/>
      <c r="AH75" s="159"/>
      <c r="AI75" s="160"/>
      <c r="AJ75" s="161"/>
      <c r="AK75" s="541" t="str">
        <f>IF(AND(N75&lt;&gt;"",OR(U75&lt;&gt;9,W75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75="加算対象外",N75&lt;&gt;"",AE75="―",AJ75="―"),"このサービスについては、キャリアパス要件Ⅰ・Ⅱか令和８年度特例要件のどちらかの要件を満たしている必要があります",""))</f>
        <v/>
      </c>
      <c r="AL75" s="542" t="str">
        <f>IF(N75="","",IF(OR(AND(COUNTIF(AP75,"未入力")&gt;0,AD75=""),AND(COUNTBLANK(AP75)&gt;0,AE75=""),AND(COUNTIF(AN75:BD75,"AF列に色付け")&gt;0,AF75=""),AND(COUNTIF(AN75:BD75,"AG列に色付け")&gt;0,OR(AG75="",AG75=0)),AND(COUNTIF(AN75:BD75,"AH列に色付け")&gt;0,AH75=""),AND(COUNTIF(AN75:BD75,"AI列に色付け")&gt;0,AI75=""),AND(COUNTIF(AN75:BD75,"AJ列に色付け")&gt;0,AJ75="",NOT(OR(BE75="AJ列色消し",BF75="AJ列色消し")))),"！記入が必要な欄（オレンジ色のセル）に空欄があります。空欄を埋めてください。",""))</f>
        <v/>
      </c>
      <c r="AM75" s="543"/>
      <c r="AN75" s="544" t="str">
        <f>IFERROR(VLOOKUP(K75,【参考】数式用!$A$2:$N$57,14,FALSE),"")</f>
        <v/>
      </c>
      <c r="AO75" s="544" t="str">
        <f>IF(AND(K75&lt;&gt;""),"N列に色付け","")</f>
        <v/>
      </c>
      <c r="AP75" s="545" t="str">
        <f>IF(AND(AC75&lt;&gt;0,AC75&lt;&gt;"",AN75="加算対象"),IF(AD75="○","入力済","未入力"),"")</f>
        <v/>
      </c>
      <c r="AQ75" s="545" t="str">
        <f>"キャリアパス要件Ⅰ・Ⅱ_"&amp;AN75</f>
        <v>キャリアパス要件Ⅰ・Ⅱ_</v>
      </c>
      <c r="AR75" s="546" t="str">
        <f>IF(AND(N75&lt;&gt;"",AE75=""),"未入力","入力済")</f>
        <v>入力済</v>
      </c>
      <c r="AS75" s="544" t="str">
        <f>IF(AND(N75&lt;&gt;"",N75&lt;&gt;"処遇改善加算Ⅳ",AN75="加算対象"),"AF列に色付け","")</f>
        <v/>
      </c>
      <c r="AT75" s="546" t="str">
        <f>IF(AND(N75&lt;&gt;"",N75&lt;&gt;"処遇改善加算Ⅳ",N75&lt;&gt;"処遇改善加算",AF75=""),"未入力","入力済")</f>
        <v>入力済</v>
      </c>
      <c r="AU75" s="546" t="str">
        <v/>
      </c>
      <c r="AV75" s="546" t="str">
        <f>IF(AND(AN75="加算対象",N75&lt;&gt;"処遇改善加算Ⅲ",N75&lt;&gt;"処遇改善加算Ⅳ",N75&lt;&gt;"",AU75&lt;&gt;"対象外"),1,"")</f>
        <v/>
      </c>
      <c r="AW75" s="544" t="str">
        <f>IF(AND(AV75=1,OR(AG75=0,AG75=""),AN75="加算対象"),"AH列に色付け","")</f>
        <v/>
      </c>
      <c r="AX75" s="544" t="str">
        <f>IF(AND($AV75=1,$AW75="AH列に色付け",OR($AG75="",$AH75="")),"未入力",IF(AND($AV75=1,$AW75="",$AG75=""),"未入力","入力済"))</f>
        <v>入力済</v>
      </c>
      <c r="AY75" s="546" t="str">
        <f>IFERROR(VLOOKUP(K75,【参考】数式用!$AR$3:$AS$49, 2, FALSE), "")</f>
        <v/>
      </c>
      <c r="AZ75" s="544" t="str">
        <f>IF(AND(AN75="加算対象",OR(N75="処遇改善加算Ⅰイ",N75="処遇改善加算Ⅰロ")),"AI列に色付け","")</f>
        <v/>
      </c>
      <c r="BA75" s="547" t="str">
        <f>IF(AND(OR(N75="処遇改善加算Ⅰイ",N75="処遇改善加算Ⅰロ"),AI75=""),"未入力","入力済")</f>
        <v>入力済</v>
      </c>
      <c r="BB75" s="546" t="str">
        <f>IFERROR(VLOOKUP(K75,【参考】数式用!$AX$3:$AY$56, 2, FALSE), "")</f>
        <v/>
      </c>
      <c r="BC75" s="544" t="str">
        <v/>
      </c>
      <c r="BD75" s="547" t="str">
        <f>IF(AND(COUNTIF(AE75:AH75,"*令和８年度特例要件を*")&gt;0,AJ75=""),"未入力","入力済")</f>
        <v>入力済</v>
      </c>
      <c r="BE75" s="547" t="str">
        <v/>
      </c>
      <c r="BF75" s="547" t="str">
        <f>IF(AND(N75="処遇改善加算",AE75="○"),"AJ列色消し","")</f>
        <v/>
      </c>
      <c r="BG75" s="547" t="str">
        <f>IF(OR(TRIM(BC75)="",BE75="AJ列色消し",BF75="AJ列色消し"),"","入力必要")</f>
        <v/>
      </c>
      <c r="BH75" s="547" t="str">
        <f>IF(AND(BE75="",BG75="入力必要"),IF(AJ75="","未入力","入力済"),"")</f>
        <v/>
      </c>
      <c r="BI75" s="547" t="str">
        <f>G75</f>
        <v/>
      </c>
      <c r="BM75" s="633" t="e">
        <f>VLOOKUP(K75,【参考】数式用!$A$2:$O$57,15,FALSE)</f>
        <v>#N/A</v>
      </c>
    </row>
    <row ht="109.9" customHeight="1" r="76" spans="1:65"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IF(Q76&gt;=1,(U76*12+W76)-(Q76*12+S76)+1,"")</f>
        <v/>
      </c>
      <c r="AA76" s="458" t="s">
        <v>275</v>
      </c>
      <c r="AB76" s="459" t="str">
        <f>IFERROR(ROUNDDOWN(ROUND(L76*O76,0)*M76,0)*Z76,"")</f>
        <v/>
      </c>
      <c r="AC76" s="460" t="str">
        <f>IFERROR(ROUNDDOWN(ROUNDDOWN(ROUND(L76*VLOOKUP(K76,【参考】数式用!$A$2:$M$57,MATCH("処遇改善加算Ⅳ",【参考】数式用!$G$3:$M$3,0)+6,0),0)*M76,0)*Z76*0.5,0), "")</f>
        <v/>
      </c>
      <c r="AD76" s="156"/>
      <c r="AE76" s="157"/>
      <c r="AF76" s="157"/>
      <c r="AG76" s="158"/>
      <c r="AH76" s="159"/>
      <c r="AI76" s="160"/>
      <c r="AJ76" s="161"/>
      <c r="AK76" s="541" t="str">
        <f>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542" t="str">
        <f>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543"/>
      <c r="AN76" s="544" t="str">
        <f>IFERROR(VLOOKUP(K76,【参考】数式用!$A$2:$N$57,14,FALSE),"")</f>
        <v/>
      </c>
      <c r="AO76" s="544" t="str">
        <f>IF(AND(K76&lt;&gt;""),"N列に色付け","")</f>
        <v/>
      </c>
      <c r="AP76" s="545" t="str">
        <f>IF(AND(AC76&lt;&gt;0,AC76&lt;&gt;"",AN76="加算対象"),IF(AD76="○","入力済","未入力"),"")</f>
        <v/>
      </c>
      <c r="AQ76" s="545" t="str">
        <f>"キャリアパス要件Ⅰ・Ⅱ_"&amp;AN76</f>
        <v>キャリアパス要件Ⅰ・Ⅱ_</v>
      </c>
      <c r="AR76" s="546" t="str">
        <f>IF(AND(N76&lt;&gt;"",AE76=""),"未入力","入力済")</f>
        <v>入力済</v>
      </c>
      <c r="AS76" s="544" t="str">
        <f>IF(AND(N76&lt;&gt;"",N76&lt;&gt;"処遇改善加算Ⅳ",AN76="加算対象"),"AF列に色付け","")</f>
        <v/>
      </c>
      <c r="AT76" s="546" t="str">
        <f>IF(AND(N76&lt;&gt;"",N76&lt;&gt;"処遇改善加算Ⅳ",N76&lt;&gt;"処遇改善加算",AF76=""),"未入力","入力済")</f>
        <v>入力済</v>
      </c>
      <c r="AU76" s="546" t="str">
        <v/>
      </c>
      <c r="AV76" s="546" t="str">
        <f>IF(AND(AN76="加算対象",N76&lt;&gt;"処遇改善加算Ⅲ",N76&lt;&gt;"処遇改善加算Ⅳ",N76&lt;&gt;"",AU76&lt;&gt;"対象外"),1,"")</f>
        <v/>
      </c>
      <c r="AW76" s="544" t="str">
        <f>IF(AND(AV76=1,OR(AG76=0,AG76=""),AN76="加算対象"),"AH列に色付け","")</f>
        <v/>
      </c>
      <c r="AX76" s="544" t="str">
        <f>IF(AND($AV76=1,$AW76="AH列に色付け",OR($AG76="",$AH76="")),"未入力",IF(AND($AV76=1,$AW76="",$AG76=""),"未入力","入力済"))</f>
        <v>入力済</v>
      </c>
      <c r="AY76" s="546" t="str">
        <f>IFERROR(VLOOKUP(K76,【参考】数式用!$AR$3:$AS$49, 2, FALSE), "")</f>
        <v/>
      </c>
      <c r="AZ76" s="544" t="str">
        <f>IF(AND(AN76="加算対象",OR(N76="処遇改善加算Ⅰイ",N76="処遇改善加算Ⅰロ")),"AI列に色付け","")</f>
        <v/>
      </c>
      <c r="BA76" s="547" t="str">
        <f>IF(AND(OR(N76="処遇改善加算Ⅰイ",N76="処遇改善加算Ⅰロ"),AI76=""),"未入力","入力済")</f>
        <v>入力済</v>
      </c>
      <c r="BB76" s="546" t="str">
        <f>IFERROR(VLOOKUP(K76,【参考】数式用!$AX$3:$AY$56, 2, FALSE), "")</f>
        <v/>
      </c>
      <c r="BC76" s="544" t="str">
        <v/>
      </c>
      <c r="BD76" s="547" t="str">
        <f>IF(AND(COUNTIF(AE76:AH76,"*令和８年度特例要件を*")&gt;0,AJ76=""), "未入力","入力済")</f>
        <v>入力済</v>
      </c>
      <c r="BE76" s="547" t="str">
        <v/>
      </c>
      <c r="BF76" s="547" t="str">
        <f>IF(AND(N76="処遇改善加算",AE76="○"),"AJ列色消し","")</f>
        <v/>
      </c>
      <c r="BG76" s="547" t="str">
        <f>IF(OR(TRIM(BC76)="",BE76="AJ列色消し",BF76="AJ列色消し"),"","入力必要")</f>
        <v/>
      </c>
      <c r="BH76" s="547" t="str">
        <f>IF(AND(BE76="",BG76="入力必要"),IF(AJ76="","未入力","入力済"),"")</f>
        <v/>
      </c>
      <c r="BI76" s="547" t="str">
        <f>G76</f>
        <v/>
      </c>
      <c r="BM76" s="633" t="e">
        <f>VLOOKUP(K76,【参考】数式用!$A$2:$O$57,15,FALSE)</f>
        <v>#N/A</v>
      </c>
    </row>
    <row ht="109.9" customHeight="1" r="77" spans="1:65"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IF(Q77&gt;=1,(U77*12+W77)-(Q77*12+S77)+1,"")</f>
        <v/>
      </c>
      <c r="AA77" s="458" t="s">
        <v>275</v>
      </c>
      <c r="AB77" s="459" t="str">
        <f>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IF(AND(N77&lt;&gt;"",OR(U77&lt;&gt;9,W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77="加算対象外",N77&lt;&gt;"",AE77="―",AJ77="―"),"このサービスについては、キャリアパス要件Ⅰ・Ⅱか令和８年度特例要件のどちらかの要件を満たしている必要があります",""))</f>
        <v/>
      </c>
      <c r="AL77" s="542" t="str">
        <f>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IF(AND(K77&lt;&gt;""),"N列に色付け","")</f>
        <v/>
      </c>
      <c r="AP77" s="545" t="str">
        <f>IF(AND(AC77&lt;&gt;0,AC77&lt;&gt;"",AN77="加算対象"),IF(AD77="○","入力済","未入力"),"")</f>
        <v/>
      </c>
      <c r="AQ77" s="545" t="str">
        <f>"キャリアパス要件Ⅰ・Ⅱ_"&amp;AN77</f>
        <v>キャリアパス要件Ⅰ・Ⅱ_</v>
      </c>
      <c r="AR77" s="546" t="str">
        <f>IF(AND(N77&lt;&gt;"",AE77=""),"未入力","入力済")</f>
        <v>入力済</v>
      </c>
      <c r="AS77" s="544" t="str">
        <f>IF(AND(N77&lt;&gt;"",N77&lt;&gt;"処遇改善加算Ⅳ",AN77="加算対象"),"AF列に色付け","")</f>
        <v/>
      </c>
      <c r="AT77" s="546" t="str">
        <f>IF(AND(N77&lt;&gt;"",N77&lt;&gt;"処遇改善加算Ⅳ",N77&lt;&gt;"処遇改善加算",AF77=""),"未入力","入力済")</f>
        <v>入力済</v>
      </c>
      <c r="AU77" s="546" t="str">
        <v/>
      </c>
      <c r="AV77" s="546" t="str">
        <f>IF(AND(AN77="加算対象",N77&lt;&gt;"処遇改善加算Ⅲ",N77&lt;&gt;"処遇改善加算Ⅳ",N77&lt;&gt;"",AU77&lt;&gt;"対象外"),1,"")</f>
        <v/>
      </c>
      <c r="AW77" s="544" t="str">
        <f>IF(AND(AV77=1,OR(AG77=0,AG77=""),AN77="加算対象"),"AH列に色付け","")</f>
        <v/>
      </c>
      <c r="AX77" s="544" t="str">
        <f>IF(AND($AV77=1,$AW77="AH列に色付け",OR($AG77="",$AH77="")),"未入力",IF(AND($AV77=1,$AW77="",$AG77=""),"未入力","入力済"))</f>
        <v>入力済</v>
      </c>
      <c r="AY77" s="546" t="str">
        <f>IFERROR(VLOOKUP(K77,【参考】数式用!$AR$3:$AS$49, 2, FALSE), "")</f>
        <v/>
      </c>
      <c r="AZ77" s="544" t="str">
        <f>IF(AND(AN77="加算対象",OR(N77="処遇改善加算Ⅰイ",N77="処遇改善加算Ⅰロ")),"AI列に色付け","")</f>
        <v/>
      </c>
      <c r="BA77" s="547" t="str">
        <f>IF(AND(OR(N77="処遇改善加算Ⅰイ",N77="処遇改善加算Ⅰロ"),AI77=""),"未入力","入力済")</f>
        <v>入力済</v>
      </c>
      <c r="BB77" s="546" t="str">
        <f>IFERROR(VLOOKUP(K77,【参考】数式用!$AX$3:$AY$56, 2, FALSE), "")</f>
        <v/>
      </c>
      <c r="BC77" s="544" t="str">
        <f>IF(OR(COUNTIF(AE77:AH77,"*令和８年度特例要件を*")&gt;0,ISNUMBER(SEARCH("処遇改善加算Ⅰロ",N77)),ISNUMBER(SEARCH("処遇改善加算Ⅱロ",N77)),AN77="加算対象外"),"AJ列に色付け","")</f>
        <v/>
      </c>
      <c r="BD77" s="547" t="str">
        <f>IF(AND(COUNTIF(AE77:AH77,"*令和８年度特例要件を*")&gt;0,AJ77=""),"未入力","入力済")</f>
        <v>入力済</v>
      </c>
      <c r="BE77" s="547" t="str">
        <f>IF(AH77="*その他*","AJ列色消し",IF(OR(ISNUMBER(SEARCH("処遇改善加算Ⅰロ",N77)),ISNUMBER(SEARCH("処遇改善加算Ⅱロ",N77))),"",IF(AND(BC77="AJ列に色付け",AE77="○",AF77="○",AG77&gt;=1),"AJ列色消し","")))</f>
        <v/>
      </c>
      <c r="BF77" s="547" t="str">
        <f>IF(AND(N77="処遇改善加算",AE77="○"),"AJ列色消し","")</f>
        <v/>
      </c>
      <c r="BG77" s="547" t="str">
        <f>IF(OR(TRIM(BC77)="",BE77="AJ列色消し",BF77="AJ列色消し"),"","入力必要")</f>
        <v/>
      </c>
      <c r="BH77" s="547" t="str">
        <f>IF(AND(BE77="",BG77="入力必要"),IF(AJ77="","未入力","入力済"),"")</f>
        <v/>
      </c>
      <c r="BI77" s="547" t="str">
        <f>G77</f>
        <v/>
      </c>
      <c r="BM77" s="633" t="e">
        <f>VLOOKUP(K77,【参考】数式用!$A$2:$O$57,15,FALSE)</f>
        <v>#N/A</v>
      </c>
    </row>
    <row ht="109.9" customHeight="1" r="78" spans="1:65"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IF(Q78&gt;=1,(U78*12+W78)-(Q78*12+S78)+1,"")</f>
        <v/>
      </c>
      <c r="AA78" s="458" t="s">
        <v>275</v>
      </c>
      <c r="AB78" s="459" t="str">
        <f>IFERROR(ROUNDDOWN(ROUND(L78*O78,0)*M78,0)*Z78,"")</f>
        <v/>
      </c>
      <c r="AC78" s="460" t="str">
        <f>IFERROR(ROUNDDOWN(ROUNDDOWN(ROUND(L78*VLOOKUP(K78,【参考】数式用!$A$2:$M$57,MATCH("処遇改善加算Ⅳ",【参考】数式用!$G$3:$M$3,0)+6,0),0)*M78,0)*Z78*0.5,0), "")</f>
        <v/>
      </c>
      <c r="AD78" s="156"/>
      <c r="AE78" s="157"/>
      <c r="AF78" s="157"/>
      <c r="AG78" s="158"/>
      <c r="AH78" s="159"/>
      <c r="AI78" s="160"/>
      <c r="AJ78" s="161"/>
      <c r="AK78" s="541" t="str">
        <f>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IF(N78="","",IF(OR(AND(COUNTIF(AP78,"未入力")&gt;0,AD78=""),AND(COUNTBLANK(AP78)&gt;0,AE78=""),AND(COUNTIF(AN78:BD78,"AF列に色付け")&gt;0,AF78=""),AND(COUNTIF(AN78:BD78,"AG列に色付け")&gt;0,OR(AG78="",AG78=0)),AND(COUNTIF(AN78:BD78,"AH列に色付け")&gt;0,AH78=""),AND(COUNTIF(AN78:BD78,"AI列に色付け")&gt;0,AI78=""),AND(COUNTIF(AN78:BD78,"AJ列に色付け")&gt;0,AJ78="",NOT(OR(BE78="AJ列色消し",BF78="AJ列色消し")))),"！記入が必要な欄（オレンジ色のセル）に空欄があります。空欄を埋めてください。",""))</f>
        <v/>
      </c>
      <c r="AM78" s="543"/>
      <c r="AN78" s="544" t="str">
        <f>IFERROR(VLOOKUP(K78,【参考】数式用!$A$2:$N$57,14,FALSE),"")</f>
        <v/>
      </c>
      <c r="AO78" s="544" t="str">
        <f>IF(AND(K78&lt;&gt;""),"N列に色付け","")</f>
        <v/>
      </c>
      <c r="AP78" s="545" t="str">
        <f>IF(AND(AC78&lt;&gt;0,AC78&lt;&gt;"",AN78="加算対象"),IF(AD78="○","入力済","未入力"),"")</f>
        <v/>
      </c>
      <c r="AQ78" s="545" t="str">
        <f>"キャリアパス要件Ⅰ・Ⅱ_"&amp;AN78</f>
        <v>キャリアパス要件Ⅰ・Ⅱ_</v>
      </c>
      <c r="AR78" s="546" t="str">
        <f>IF(AND(N78&lt;&gt;"", AE78=""), "未入力", "入力済")</f>
        <v>入力済</v>
      </c>
      <c r="AS78" s="544" t="str">
        <f>IF(AND(N78&lt;&gt;"", N78&lt;&gt;"処遇改善加算Ⅳ",AN78="加算対象"),"AF列に色付け","")</f>
        <v/>
      </c>
      <c r="AT78" s="546" t="str">
        <f>IF(AND(N78&lt;&gt;"", N78&lt;&gt;"処遇改善加算Ⅳ",N78&lt;&gt;"処遇改善加算", AF78=""), "未入力", "入力済")</f>
        <v>入力済</v>
      </c>
      <c r="AU78" s="546" t="str">
        <f>IF(OR(ISNUMBER(SEARCH("処遇改善加算Ⅰ",N78)),ISNUMBER(SEARCH("処遇改善加算Ⅱ",N78))),"対象","")</f>
        <v/>
      </c>
      <c r="AV78" s="546" t="str">
        <f>IF(AND(AN78="加算対象",N78&lt;&gt;"処遇改善加算Ⅲ",N78&lt;&gt;"処遇改善加算Ⅳ", N78&lt;&gt;"", AU78&lt;&gt;"対象外"), 1,"")</f>
        <v/>
      </c>
      <c r="AW78" s="544" t="str">
        <f>IF(AND(AV78=1, OR(AG78=0,AG78=""),AN78="加算対象"),"AH列に色付け","")</f>
        <v/>
      </c>
      <c r="AX78" s="544" t="str">
        <f>IF(AND($AV78=1,$AW78="AH列に色付け",OR($AG78="",$AH78="")),"未入力",IF(AND($AV78=1,$AW78="",$AG78=""),"未入力","入力済"))</f>
        <v>入力済</v>
      </c>
      <c r="AY78" s="546" t="str">
        <f>IFERROR(VLOOKUP(K78,【参考】数式用!$AR$3:$AS$49, 2, FALSE), "")</f>
        <v/>
      </c>
      <c r="AZ78" s="544" t="str">
        <f>IF(AND(AN78="加算対象",OR(N78="処遇改善加算Ⅰイ",N78="処遇改善加算Ⅰロ")),"AI列に色付け","")</f>
        <v/>
      </c>
      <c r="BA78" s="547" t="str">
        <f>IF(AND(OR(N78="処遇改善加算Ⅰイ",N78="処遇改善加算Ⅰロ"), AI78=""), "未入力","入力済")</f>
        <v>入力済</v>
      </c>
      <c r="BB78" s="546" t="str">
        <f>IFERROR(VLOOKUP(K78,【参考】数式用!$AX$3:$AY$56, 2, FALSE), "")</f>
        <v/>
      </c>
      <c r="BC78" s="544" t="str">
        <v/>
      </c>
      <c r="BD78" s="547" t="str">
        <f>IF(AND(COUNTIF(AE78:AH78,"*令和８年度特例要件を*")&gt;0,AJ78=""),"未入力","入力済")</f>
        <v>入力済</v>
      </c>
      <c r="BE78" s="547" t="str">
        <v/>
      </c>
      <c r="BF78" s="547" t="str">
        <f>IF(AND(N78="処遇改善加算",AE78="○"),"AJ列色消し","")</f>
        <v/>
      </c>
      <c r="BG78" s="547" t="str">
        <f>IF(OR(TRIM(BC78)="",BE78="AJ列色消し",BF78="AJ列色消し"),"","入力必要")</f>
        <v/>
      </c>
      <c r="BH78" s="547" t="str">
        <f>IF(AND(BE78="",BG78="入力必要"),IF(AJ78="","未入力","入力済"),"")</f>
        <v/>
      </c>
      <c r="BI78" s="547" t="str">
        <f>G78</f>
        <v/>
      </c>
      <c r="BM78" s="633" t="e">
        <f>VLOOKUP(K78,【参考】数式用!$A$2:$O$57,15,FALSE)</f>
        <v>#N/A</v>
      </c>
    </row>
    <row ht="109.9" customHeight="1" r="79" spans="1:65"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IF(Q79&gt;=1,(U79*12+W79)-(Q79*12+S79)+1,"")</f>
        <v/>
      </c>
      <c r="AA79" s="458" t="s">
        <v>275</v>
      </c>
      <c r="AB79" s="459" t="str">
        <f>IFERROR(ROUNDDOWN(ROUND(L79*O79,0)*M79,0)*Z79,"")</f>
        <v/>
      </c>
      <c r="AC79" s="460" t="str">
        <f>IFERROR(ROUNDDOWN(ROUNDDOWN(ROUND(L79*VLOOKUP(K79,【参考】数式用!$A$2:$M$57,MATCH("処遇改善加算Ⅳ",【参考】数式用!$G$3:$M$3,0)+6,0),0)*M79,0)*Z79*0.5,0), "")</f>
        <v/>
      </c>
      <c r="AD79" s="156"/>
      <c r="AE79" s="157"/>
      <c r="AF79" s="157"/>
      <c r="AG79" s="158"/>
      <c r="AH79" s="159"/>
      <c r="AI79" s="160"/>
      <c r="AJ79" s="161"/>
      <c r="AK79" s="541" t="str">
        <f>IF(AND(N79&lt;&gt;"",OR(U79&lt;&gt;9,W79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79="加算対象外",N79&lt;&gt;"",AE79="―",AJ79="―"),"このサービスについては、キャリアパス要件Ⅰ・Ⅱか令和８年度特例要件のどちらかの要件を満たしている必要があります",""))</f>
        <v/>
      </c>
      <c r="AL79" s="542" t="str">
        <f>IF(N79="","",IF(OR(AND(COUNTIF(AP79,"未入力")&gt;0,AD79=""),AND(COUNTBLANK(AP79)&gt;0,AE79=""),AND(COUNTIF(AN79:BD79,"AF列に色付け")&gt;0,AF79=""),AND(COUNTIF(AN79:BD79,"AG列に色付け")&gt;0,OR(AG79="",AG79=0)),AND(COUNTIF(AN79:BD79,"AH列に色付け")&gt;0,AH79=""),AND(COUNTIF(AN79:BD79,"AI列に色付け")&gt;0,AI79=""),AND(COUNTIF(AN79:BD79,"AJ列に色付け")&gt;0,AJ79="",NOT(OR(BE79="AJ列色消し",BF79="AJ列色消し")))),"！記入が必要な欄（オレンジ色のセル）に空欄があります。空欄を埋めてください。",""))</f>
        <v/>
      </c>
      <c r="AM79" s="543"/>
      <c r="AN79" s="544" t="str">
        <f>IFERROR(VLOOKUP(K79,【参考】数式用!$A$2:$N$57,14,FALSE),"")</f>
        <v/>
      </c>
      <c r="AO79" s="544" t="str">
        <f>IF(AND(K79&lt;&gt;""),"N列に色付け","")</f>
        <v/>
      </c>
      <c r="AP79" s="545" t="str">
        <f>IF(AND(AC79&lt;&gt;0,AC79&lt;&gt;"",AN79="加算対象"),IF(AD79="○","入力済","未入力"),"")</f>
        <v/>
      </c>
      <c r="AQ79" s="545" t="str">
        <f>"キャリアパス要件Ⅰ・Ⅱ_"&amp;AN79</f>
        <v>キャリアパス要件Ⅰ・Ⅱ_</v>
      </c>
      <c r="AR79" s="546" t="str">
        <f>IF(AND(N79&lt;&gt;"",AE79=""),"未入力","入力済")</f>
        <v>入力済</v>
      </c>
      <c r="AS79" s="544" t="str">
        <f>IF(AND(N79&lt;&gt;"",N79&lt;&gt;"処遇改善加算Ⅳ",AN79="加算対象"),"AF列に色付け","")</f>
        <v/>
      </c>
      <c r="AT79" s="546" t="str">
        <f>IF(AND(N79&lt;&gt;"",N79&lt;&gt;"処遇改善加算Ⅳ",N79&lt;&gt;"処遇改善加算",AF79=""),"未入力","入力済")</f>
        <v>入力済</v>
      </c>
      <c r="AU79" s="546" t="str">
        <v/>
      </c>
      <c r="AV79" s="546" t="str">
        <f>IF(AND(AN79="加算対象",N79&lt;&gt;"処遇改善加算Ⅲ",N79&lt;&gt;"処遇改善加算Ⅳ",N79&lt;&gt;"",AU79&lt;&gt;"対象外"),1,"")</f>
        <v/>
      </c>
      <c r="AW79" s="544" t="str">
        <f>IF(AND(AV79=1,OR(AG79=0,AG79=""),AN79="加算対象"),"AH列に色付け","")</f>
        <v/>
      </c>
      <c r="AX79" s="544" t="str">
        <f>IF(AND($AV79=1,$AW79="AH列に色付け",OR($AG79="",$AH79="")),"未入力",IF(AND($AV79=1,$AW79="",$AG79=""),"未入力","入力済"))</f>
        <v>入力済</v>
      </c>
      <c r="AY79" s="546" t="str">
        <f>IFERROR(VLOOKUP(K79,【参考】数式用!$AR$3:$AS$49, 2, FALSE), "")</f>
        <v/>
      </c>
      <c r="AZ79" s="544" t="str">
        <f>IF(AND(AN79="加算対象",OR(N79="処遇改善加算Ⅰイ",N79="処遇改善加算Ⅰロ")),"AI列に色付け","")</f>
        <v/>
      </c>
      <c r="BA79" s="547" t="str">
        <f>IF(AND(OR(N79="処遇改善加算Ⅰイ",N79="処遇改善加算Ⅰロ"),AI79=""),"未入力","入力済")</f>
        <v>入力済</v>
      </c>
      <c r="BB79" s="546" t="str">
        <f>IFERROR(VLOOKUP(K79,【参考】数式用!$AX$3:$AY$56, 2, FALSE), "")</f>
        <v/>
      </c>
      <c r="BC79" s="544" t="str">
        <v/>
      </c>
      <c r="BD79" s="547" t="str">
        <f>IF(AND(COUNTIF(AE79:AH79,"*令和８年度特例要件を*")&gt;0,AJ79=""),"未入力","入力済")</f>
        <v>入力済</v>
      </c>
      <c r="BE79" s="547" t="str">
        <v/>
      </c>
      <c r="BF79" s="547" t="str">
        <f>IF(AND(N79="処遇改善加算",AE79="○"),"AJ列色消し","")</f>
        <v/>
      </c>
      <c r="BG79" s="547" t="str">
        <f>IF(OR(TRIM(BC79)="",BE79="AJ列色消し",BF79="AJ列色消し"),"","入力必要")</f>
        <v/>
      </c>
      <c r="BH79" s="547" t="str">
        <f>IF(AND(BE79="",BG79="入力必要"),IF(AJ79="","未入力","入力済"),"")</f>
        <v/>
      </c>
      <c r="BI79" s="547" t="str">
        <f>G79</f>
        <v/>
      </c>
      <c r="BM79" s="633" t="e">
        <f>VLOOKUP(K79,【参考】数式用!$A$2:$O$57,15,FALSE)</f>
        <v>#N/A</v>
      </c>
    </row>
    <row ht="109.9" customHeight="1" r="80" spans="1:65"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IF(Q80&gt;=1,(U80*12+W80)-(Q80*12+S80)+1,"")</f>
        <v/>
      </c>
      <c r="AA80" s="458" t="s">
        <v>275</v>
      </c>
      <c r="AB80" s="459" t="str">
        <f>IFERROR(ROUNDDOWN(ROUND(L80*O80,0)*M80,0)*Z80,"")</f>
        <v/>
      </c>
      <c r="AC80" s="460" t="str">
        <f>IFERROR(ROUNDDOWN(ROUNDDOWN(ROUND(L80*VLOOKUP(K80,【参考】数式用!$A$2:$M$57,MATCH("処遇改善加算Ⅳ",【参考】数式用!$G$3:$M$3,0)+6,0),0)*M80,0)*Z80*0.5,0), "")</f>
        <v/>
      </c>
      <c r="AD80" s="156"/>
      <c r="AE80" s="157"/>
      <c r="AF80" s="157"/>
      <c r="AG80" s="158"/>
      <c r="AH80" s="159"/>
      <c r="AI80" s="160"/>
      <c r="AJ80" s="161"/>
      <c r="AK80" s="541" t="str">
        <f>IF(AND(N80&lt;&gt;"",OR(U80&lt;&gt;9,W80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80="加算対象外",N80&lt;&gt;"",AE80="―",AJ80="―"),"このサービスについては、キャリアパス要件Ⅰ・Ⅱか令和８年度特例要件のどちらかの要件を満たしている必要があります",""))</f>
        <v/>
      </c>
      <c r="AL80" s="542" t="str">
        <f>IF(N80="","",IF(OR(AND(COUNTIF(AP80,"未入力")&gt;0,AD80=""),AND(COUNTBLANK(AP80)&gt;0,AE80=""),AND(COUNTIF(AN80:BD80,"AF列に色付け")&gt;0,AF80=""),AND(COUNTIF(AN80:BD80,"AG列に色付け")&gt;0,OR(AG80="",AG80=0)),AND(COUNTIF(AN80:BD80,"AH列に色付け")&gt;0,AH80=""),AND(COUNTIF(AN80:BD80,"AI列に色付け")&gt;0,AI80=""),AND(COUNTIF(AN80:BD80,"AJ列に色付け")&gt;0,AJ80="",NOT(OR(BE80="AJ列色消し",BF80="AJ列色消し")))),"！記入が必要な欄（オレンジ色のセル）に空欄があります。空欄を埋めてください。",""))</f>
        <v/>
      </c>
      <c r="AM80" s="543"/>
      <c r="AN80" s="544" t="str">
        <f>IFERROR(VLOOKUP(K80,【参考】数式用!$A$2:$N$57,14,FALSE),"")</f>
        <v/>
      </c>
      <c r="AO80" s="544" t="str">
        <f>IF(AND(K80&lt;&gt;""),"N列に色付け","")</f>
        <v/>
      </c>
      <c r="AP80" s="545" t="str">
        <f>IF(AND(AC80&lt;&gt;0,AC80&lt;&gt;"",AN80="加算対象"),IF(AD80="○","入力済","未入力"),"")</f>
        <v/>
      </c>
      <c r="AQ80" s="545" t="str">
        <f>"キャリアパス要件Ⅰ・Ⅱ_"&amp;AN80</f>
        <v>キャリアパス要件Ⅰ・Ⅱ_</v>
      </c>
      <c r="AR80" s="546" t="str">
        <f>IF(AND(N80&lt;&gt;"",AE80=""),"未入力","入力済")</f>
        <v>入力済</v>
      </c>
      <c r="AS80" s="544" t="str">
        <f>IF(AND(N80&lt;&gt;"",N80&lt;&gt;"処遇改善加算Ⅳ",AN80="加算対象"),"AF列に色付け","")</f>
        <v/>
      </c>
      <c r="AT80" s="546" t="str">
        <f>IF(AND(N80&lt;&gt;"",N80&lt;&gt;"処遇改善加算Ⅳ",N80&lt;&gt;"処遇改善加算",AF80=""),"未入力","入力済")</f>
        <v>入力済</v>
      </c>
      <c r="AU80" s="546" t="str">
        <v/>
      </c>
      <c r="AV80" s="546" t="str">
        <f>IF(AND(AN80="加算対象",N80&lt;&gt;"処遇改善加算Ⅲ",N80&lt;&gt;"処遇改善加算Ⅳ",N80&lt;&gt;"",AU80&lt;&gt;"対象外"),1,"")</f>
        <v/>
      </c>
      <c r="AW80" s="544" t="str">
        <f>IF(AND(AV80=1,OR(AG80=0,AG80=""),AN80="加算対象"),"AH列に色付け","")</f>
        <v/>
      </c>
      <c r="AX80" s="544" t="str">
        <f>IF(AND($AV80=1,$AW80="AH列に色付け",OR($AG80="",$AH80="")),"未入力",IF(AND($AV80=1,$AW80="",$AG80=""),"未入力","入力済"))</f>
        <v>入力済</v>
      </c>
      <c r="AY80" s="546" t="str">
        <f>IFERROR(VLOOKUP(K80,【参考】数式用!$AR$3:$AS$49, 2, FALSE), "")</f>
        <v/>
      </c>
      <c r="AZ80" s="544" t="str">
        <f>IF(AND(AN80="加算対象",OR(N80="処遇改善加算Ⅰイ",N80="処遇改善加算Ⅰロ")),"AI列に色付け","")</f>
        <v/>
      </c>
      <c r="BA80" s="547" t="str">
        <f>IF(AND(OR(N80="処遇改善加算Ⅰイ",N80="処遇改善加算Ⅰロ"),AI80=""),"未入力","入力済")</f>
        <v>入力済</v>
      </c>
      <c r="BB80" s="546" t="str">
        <f>IFERROR(VLOOKUP(K80,【参考】数式用!$AX$3:$AY$56, 2, FALSE), "")</f>
        <v/>
      </c>
      <c r="BC80" s="544" t="str">
        <v/>
      </c>
      <c r="BD80" s="547" t="str">
        <f>IF(AND(COUNTIF(AE80:AH80,"*令和８年度特例要件を*")&gt;0,AJ80=""),"未入力","入力済")</f>
        <v>入力済</v>
      </c>
      <c r="BE80" s="547" t="str">
        <v/>
      </c>
      <c r="BF80" s="547" t="str">
        <f>IF(AND(N80="処遇改善加算",AE80="○"),"AJ列色消し","")</f>
        <v/>
      </c>
      <c r="BG80" s="547" t="str">
        <f>IF(OR(TRIM(BC80)="",BE80="AJ列色消し",BF80="AJ列色消し"),"","入力必要")</f>
        <v/>
      </c>
      <c r="BH80" s="547" t="str">
        <f>IF(AND(BE80="",BG80="入力必要"),IF(AJ80="","未入力","入力済"),"")</f>
        <v/>
      </c>
      <c r="BI80" s="547" t="str">
        <f>G80</f>
        <v/>
      </c>
      <c r="BM80" s="633" t="e">
        <f>VLOOKUP(K80,【参考】数式用!$A$2:$O$57,15,FALSE)</f>
        <v>#N/A</v>
      </c>
    </row>
    <row ht="109.9" customHeight="1" r="81" spans="1:65"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IF(Q81&gt;=1,(U81*12+W81)-(Q81*12+S81)+1,"")</f>
        <v/>
      </c>
      <c r="AA81" s="458" t="s">
        <v>275</v>
      </c>
      <c r="AB81" s="459" t="str">
        <f>IFERROR(ROUNDDOWN(ROUND(L81*O81,0)*M81,0)*Z81,"")</f>
        <v/>
      </c>
      <c r="AC81" s="460" t="str">
        <f>IFERROR(ROUNDDOWN(ROUNDDOWN(ROUND(L81*VLOOKUP(K81,【参考】数式用!$A$2:$M$57,MATCH("処遇改善加算Ⅳ",【参考】数式用!$G$3:$M$3,0)+6,0),0)*M81,0)*Z81*0.5,0), "")</f>
        <v/>
      </c>
      <c r="AD81" s="156"/>
      <c r="AE81" s="157"/>
      <c r="AF81" s="157"/>
      <c r="AG81" s="158"/>
      <c r="AH81" s="159"/>
      <c r="AI81" s="160"/>
      <c r="AJ81" s="161"/>
      <c r="AK81" s="541" t="str">
        <f>IF(AND(N81&lt;&gt;"",OR(U81&lt;&gt;9,W81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81="加算対象外",N81&lt;&gt;"",AE81="―",AJ81="―"),"このサービスについては、キャリアパス要件Ⅰ・Ⅱか令和８年度特例要件のどちらかの要件を満たしている必要があります",""))</f>
        <v/>
      </c>
      <c r="AL81" s="542" t="str">
        <f>IF(N81="","",IF(OR(AND(COUNTIF(AP81,"未入力")&gt;0,AD81=""),AND(COUNTBLANK(AP81)&gt;0,AE81=""),AND(COUNTIF(AN81:BD81,"AF列に色付け")&gt;0,AF81=""),AND(COUNTIF(AN81:BD81,"AG列に色付け")&gt;0,OR(AG81="",AG81=0)),AND(COUNTIF(AN81:BD81,"AH列に色付け")&gt;0,AH81=""),AND(COUNTIF(AN81:BD81,"AI列に色付け")&gt;0,AI81=""),AND(COUNTIF(AN81:BD81,"AJ列に色付け")&gt;0,AJ81="",NOT(OR(BE81="AJ列色消し",BF81="AJ列色消し")))),"！記入が必要な欄（オレンジ色のセル）に空欄があります。空欄を埋めてください。",""))</f>
        <v/>
      </c>
      <c r="AM81" s="543"/>
      <c r="AN81" s="544" t="str">
        <f>IFERROR(VLOOKUP(K81,【参考】数式用!$A$2:$N$57,14,FALSE),"")</f>
        <v/>
      </c>
      <c r="AO81" s="544" t="str">
        <f>IF(AND(K81&lt;&gt;""),"N列に色付け","")</f>
        <v/>
      </c>
      <c r="AP81" s="545" t="str">
        <f>IF(AND(AC81&lt;&gt;0,AC81&lt;&gt;"",AN81="加算対象"),IF(AD81="○","入力済","未入力"),"")</f>
        <v/>
      </c>
      <c r="AQ81" s="545" t="str">
        <f>"キャリアパス要件Ⅰ・Ⅱ_"&amp;AN81</f>
        <v>キャリアパス要件Ⅰ・Ⅱ_</v>
      </c>
      <c r="AR81" s="546" t="str">
        <f>IF(AND(N81&lt;&gt;"",AE81=""),"未入力","入力済")</f>
        <v>入力済</v>
      </c>
      <c r="AS81" s="544" t="str">
        <f>IF(AND(N81&lt;&gt;"",N81&lt;&gt;"処遇改善加算Ⅳ",AN81="加算対象"),"AF列に色付け","")</f>
        <v/>
      </c>
      <c r="AT81" s="546" t="str">
        <f>IF(AND(N81&lt;&gt;"",N81&lt;&gt;"処遇改善加算Ⅳ",N81&lt;&gt;"処遇改善加算",AF81=""),"未入力","入力済")</f>
        <v>入力済</v>
      </c>
      <c r="AU81" s="546" t="str">
        <v/>
      </c>
      <c r="AV81" s="546" t="str">
        <f>IF(AND(AN81="加算対象",N81&lt;&gt;"処遇改善加算Ⅲ",N81&lt;&gt;"処遇改善加算Ⅳ",N81&lt;&gt;"",AU81&lt;&gt;"対象外"),1,"")</f>
        <v/>
      </c>
      <c r="AW81" s="544" t="str">
        <f>IF(AND(AV81=1,OR(AG81=0,AG81=""),AN81="加算対象"),"AH列に色付け","")</f>
        <v/>
      </c>
      <c r="AX81" s="544" t="str">
        <f>IF(AND($AV81=1,$AW81="AH列に色付け",OR($AG81="",$AH81="")),"未入力",IF(AND($AV81=1,$AW81="",$AG81=""),"未入力","入力済"))</f>
        <v>入力済</v>
      </c>
      <c r="AY81" s="546" t="str">
        <f>IFERROR(VLOOKUP(K81,【参考】数式用!$AR$3:$AS$49, 2, FALSE), "")</f>
        <v/>
      </c>
      <c r="AZ81" s="544" t="str">
        <f>IF(AND(AN81="加算対象",OR(N81="処遇改善加算Ⅰイ",N81="処遇改善加算Ⅰロ")),"AI列に色付け","")</f>
        <v/>
      </c>
      <c r="BA81" s="547" t="str">
        <f>IF(AND(OR(N81="処遇改善加算Ⅰイ",N81="処遇改善加算Ⅰロ"),AI81=""),"未入力","入力済")</f>
        <v>入力済</v>
      </c>
      <c r="BB81" s="546" t="str">
        <f>IFERROR(VLOOKUP(K81,【参考】数式用!$AX$3:$AY$56, 2, FALSE), "")</f>
        <v/>
      </c>
      <c r="BC81" s="544" t="str">
        <v/>
      </c>
      <c r="BD81" s="547" t="str">
        <f>IF(AND(COUNTIF(AE81:AH81,"*令和８年度特例要件を*")&gt;0,AJ81=""),"未入力","入力済")</f>
        <v>入力済</v>
      </c>
      <c r="BE81" s="547" t="str">
        <v/>
      </c>
      <c r="BF81" s="547" t="str">
        <f>IF(AND(N81="処遇改善加算",AE81="○"),"AJ列色消し","")</f>
        <v/>
      </c>
      <c r="BG81" s="547" t="str">
        <f>IF(OR(TRIM(BC81)="",BE81="AJ列色消し",BF81="AJ列色消し"),"","入力必要")</f>
        <v/>
      </c>
      <c r="BH81" s="547" t="str">
        <f>IF(AND(BE81="",BG81="入力必要"),IF(AJ81="","未入力","入力済"),"")</f>
        <v/>
      </c>
      <c r="BI81" s="547" t="str">
        <f>G81</f>
        <v/>
      </c>
      <c r="BM81" s="633" t="e">
        <f>VLOOKUP(K81,【参考】数式用!$A$2:$O$57,15,FALSE)</f>
        <v>#N/A</v>
      </c>
    </row>
    <row ht="109.9" customHeight="1" r="82" spans="1:65"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IF(Q82&gt;=1,(U82*12+W82)-(Q82*12+S82)+1,"")</f>
        <v/>
      </c>
      <c r="AA82" s="458" t="s">
        <v>275</v>
      </c>
      <c r="AB82" s="459" t="str">
        <f>IFERROR(ROUNDDOWN(ROUND(L82*O82,0)*M82,0)*Z82,"")</f>
        <v/>
      </c>
      <c r="AC82" s="460" t="str">
        <f>IFERROR(ROUNDDOWN(ROUNDDOWN(ROUND(L82*VLOOKUP(K82,【参考】数式用!$A$2:$M$57,MATCH("処遇改善加算Ⅳ",【参考】数式用!$G$3:$M$3,0)+6,0),0)*M82,0)*Z82*0.5,0), "")</f>
        <v/>
      </c>
      <c r="AD82" s="156"/>
      <c r="AE82" s="157"/>
      <c r="AF82" s="157"/>
      <c r="AG82" s="158"/>
      <c r="AH82" s="159"/>
      <c r="AI82" s="160"/>
      <c r="AJ82" s="161"/>
      <c r="AK82" s="541" t="str">
        <f>IF(AND(N82&lt;&gt;"",OR(U82&lt;&gt;9,W82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82="加算対象外",N82&lt;&gt;"",AE82="―",AJ82="―"),"このサービスについては、キャリアパス要件Ⅰ・Ⅱか令和８年度特例要件のどちらかの要件を満たしている必要があります",""))</f>
        <v/>
      </c>
      <c r="AL82" s="542" t="str">
        <f>IF(N82="","",IF(OR(AND(COUNTIF(AP82,"未入力")&gt;0,AD82=""),AND(COUNTBLANK(AP82)&gt;0,AE82=""),AND(COUNTIF(AN82:BD82,"AF列に色付け")&gt;0,AF82=""),AND(COUNTIF(AN82:BD82,"AG列に色付け")&gt;0,OR(AG82="",AG82=0)),AND(COUNTIF(AN82:BD82,"AH列に色付け")&gt;0,AH82=""),AND(COUNTIF(AN82:BD82,"AI列に色付け")&gt;0,AI82=""),AND(COUNTIF(AN82:BD82,"AJ列に色付け")&gt;0,AJ82="",NOT(OR(BE82="AJ列色消し",BF82="AJ列色消し")))),"！記入が必要な欄（オレンジ色のセル）に空欄があります。空欄を埋めてください。",""))</f>
        <v/>
      </c>
      <c r="AM82" s="543"/>
      <c r="AN82" s="544" t="str">
        <f>IFERROR(VLOOKUP(K82,【参考】数式用!$A$2:$N$57,14,FALSE),"")</f>
        <v/>
      </c>
      <c r="AO82" s="544" t="str">
        <f>IF(AND(K82&lt;&gt;""),"N列に色付け","")</f>
        <v/>
      </c>
      <c r="AP82" s="545" t="str">
        <f>IF(AND(AC82&lt;&gt;0,AC82&lt;&gt;"",AN82="加算対象"),IF(AD82="○","入力済","未入力"),"")</f>
        <v/>
      </c>
      <c r="AQ82" s="545" t="str">
        <f>"キャリアパス要件Ⅰ・Ⅱ_"&amp;AN82</f>
        <v>キャリアパス要件Ⅰ・Ⅱ_</v>
      </c>
      <c r="AR82" s="546" t="str">
        <f>IF(AND(N82&lt;&gt;"",AE82=""),"未入力","入力済")</f>
        <v>入力済</v>
      </c>
      <c r="AS82" s="544" t="str">
        <f>IF(AND(N82&lt;&gt;"",N82&lt;&gt;"処遇改善加算Ⅳ",AN82="加算対象"),"AF列に色付け","")</f>
        <v/>
      </c>
      <c r="AT82" s="546" t="str">
        <f>IF(AND(N82&lt;&gt;"",N82&lt;&gt;"処遇改善加算Ⅳ",N82&lt;&gt;"処遇改善加算",AF82=""),"未入力","入力済")</f>
        <v>入力済</v>
      </c>
      <c r="AU82" s="546" t="str">
        <v/>
      </c>
      <c r="AV82" s="546" t="str">
        <f>IF(AND(AN82="加算対象",N82&lt;&gt;"処遇改善加算Ⅲ",N82&lt;&gt;"処遇改善加算Ⅳ",N82&lt;&gt;"",AU82&lt;&gt;"対象外"),1,"")</f>
        <v/>
      </c>
      <c r="AW82" s="544" t="str">
        <f>IF(AND(AV82=1,OR(AG82=0,AG82=""),AN82="加算対象"),"AH列に色付け","")</f>
        <v/>
      </c>
      <c r="AX82" s="544" t="str">
        <f>IF(AND($AV82=1,$AW82="AH列に色付け",OR($AG82="",$AH82="")),"未入力",IF(AND($AV82=1,$AW82="",$AG82=""),"未入力","入力済"))</f>
        <v>入力済</v>
      </c>
      <c r="AY82" s="546" t="str">
        <f>IFERROR(VLOOKUP(K82,【参考】数式用!$AR$3:$AS$49, 2, FALSE), "")</f>
        <v/>
      </c>
      <c r="AZ82" s="544" t="str">
        <f>IF(AND(AN82="加算対象",OR(N82="処遇改善加算Ⅰイ",N82="処遇改善加算Ⅰロ")),"AI列に色付け","")</f>
        <v/>
      </c>
      <c r="BA82" s="547" t="str">
        <f>IF(AND(OR(N82="処遇改善加算Ⅰイ",N82="処遇改善加算Ⅰロ"),AI82=""),"未入力","入力済")</f>
        <v>入力済</v>
      </c>
      <c r="BB82" s="546" t="str">
        <f>IFERROR(VLOOKUP(K82,【参考】数式用!$AX$3:$AY$56, 2, FALSE), "")</f>
        <v/>
      </c>
      <c r="BC82" s="544" t="str">
        <v/>
      </c>
      <c r="BD82" s="547" t="str">
        <f>IF(AND(COUNTIF(AE82:AH82,"*令和８年度特例要件を*")&gt;0,AJ82=""),"未入力","入力済")</f>
        <v>入力済</v>
      </c>
      <c r="BE82" s="547" t="str">
        <v/>
      </c>
      <c r="BF82" s="547" t="str">
        <f>IF(AND(N82="処遇改善加算",AE82="○"),"AJ列色消し","")</f>
        <v/>
      </c>
      <c r="BG82" s="547" t="str">
        <f>IF(OR(TRIM(BC82)="",BE82="AJ列色消し",BF82="AJ列色消し"),"","入力必要")</f>
        <v/>
      </c>
      <c r="BH82" s="547" t="str">
        <f>IF(AND(BE82="",BG82="入力必要"),IF(AJ82="","未入力","入力済"),"")</f>
        <v/>
      </c>
      <c r="BI82" s="547" t="str">
        <f>G82</f>
        <v/>
      </c>
      <c r="BM82" s="633" t="e">
        <f>VLOOKUP(K82,【参考】数式用!$A$2:$O$57,15,FALSE)</f>
        <v>#N/A</v>
      </c>
    </row>
    <row ht="109.9" customHeight="1" r="83" spans="1:65"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IF(Q83&gt;=1,(U83*12+W83)-(Q83*12+S83)+1,"")</f>
        <v/>
      </c>
      <c r="AA83" s="458" t="s">
        <v>275</v>
      </c>
      <c r="AB83" s="459" t="str">
        <f>IFERROR(ROUNDDOWN(ROUND(L83*O83,0)*M83,0)*Z83,"")</f>
        <v/>
      </c>
      <c r="AC83" s="460" t="str">
        <f>IFERROR(ROUNDDOWN(ROUNDDOWN(ROUND(L83*VLOOKUP(K83,【参考】数式用!$A$2:$M$57,MATCH("処遇改善加算Ⅳ",【参考】数式用!$G$3:$M$3,0)+6,0),0)*M83,0)*Z83*0.5,0), "")</f>
        <v/>
      </c>
      <c r="AD83" s="156"/>
      <c r="AE83" s="157"/>
      <c r="AF83" s="157"/>
      <c r="AG83" s="158"/>
      <c r="AH83" s="159"/>
      <c r="AI83" s="160"/>
      <c r="AJ83" s="161"/>
      <c r="AK83" s="541" t="str">
        <f>IF(AND(N83&lt;&gt;"",OR(U83&lt;&gt;9,W83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83="加算対象外",N83&lt;&gt;"",AE83="―",AJ83="―"),"このサービスについては、キャリアパス要件Ⅰ・Ⅱか令和８年度特例要件のどちらかの要件を満たしている必要があります",""))</f>
        <v/>
      </c>
      <c r="AL83" s="542" t="str">
        <f>IF(N83="","",IF(OR(AND(COUNTIF(AP83,"未入力")&gt;0,AD83=""),AND(COUNTBLANK(AP83)&gt;0,AE83=""),AND(COUNTIF(AN83:BD83,"AF列に色付け")&gt;0,AF83=""),AND(COUNTIF(AN83:BD83,"AG列に色付け")&gt;0,OR(AG83="",AG83=0)),AND(COUNTIF(AN83:BD83,"AH列に色付け")&gt;0,AH83=""),AND(COUNTIF(AN83:BD83,"AI列に色付け")&gt;0,AI83=""),AND(COUNTIF(AN83:BD83,"AJ列に色付け")&gt;0,AJ83="",NOT(OR(BE83="AJ列色消し",BF83="AJ列色消し")))),"！記入が必要な欄（オレンジ色のセル）に空欄があります。空欄を埋めてください。",""))</f>
        <v/>
      </c>
      <c r="AM83" s="543"/>
      <c r="AN83" s="544" t="str">
        <f>IFERROR(VLOOKUP(K83,【参考】数式用!$A$2:$N$57,14,FALSE),"")</f>
        <v/>
      </c>
      <c r="AO83" s="544" t="str">
        <f>IF(AND(K83&lt;&gt;""),"N列に色付け","")</f>
        <v/>
      </c>
      <c r="AP83" s="545" t="str">
        <f>IF(AND(AC83&lt;&gt;0,AC83&lt;&gt;"",AN83="加算対象"),IF(AD83="○","入力済","未入力"),"")</f>
        <v/>
      </c>
      <c r="AQ83" s="545" t="str">
        <f>"キャリアパス要件Ⅰ・Ⅱ_"&amp;AN83</f>
        <v>キャリアパス要件Ⅰ・Ⅱ_</v>
      </c>
      <c r="AR83" s="546" t="str">
        <f>IF(AND(N83&lt;&gt;"",AE83=""),"未入力","入力済")</f>
        <v>入力済</v>
      </c>
      <c r="AS83" s="544" t="str">
        <f>IF(AND(N83&lt;&gt;"",N83&lt;&gt;"処遇改善加算Ⅳ",AN83="加算対象"),"AF列に色付け","")</f>
        <v/>
      </c>
      <c r="AT83" s="546" t="str">
        <f>IF(AND(N83&lt;&gt;"",N83&lt;&gt;"処遇改善加算Ⅳ",N83&lt;&gt;"処遇改善加算",AF83=""),"未入力","入力済")</f>
        <v>入力済</v>
      </c>
      <c r="AU83" s="546" t="str">
        <v/>
      </c>
      <c r="AV83" s="546" t="str">
        <f>IF(AND(AN83="加算対象",N83&lt;&gt;"処遇改善加算Ⅲ",N83&lt;&gt;"処遇改善加算Ⅳ",N83&lt;&gt;"",AU83&lt;&gt;"対象外"),1,"")</f>
        <v/>
      </c>
      <c r="AW83" s="544" t="str">
        <f>IF(AND(AV83=1,OR(AG83=0,AG83=""),AN83="加算対象"),"AH列に色付け","")</f>
        <v/>
      </c>
      <c r="AX83" s="544" t="str">
        <f>IF(AND($AV83=1,$AW83="AH列に色付け",OR($AG83="",$AH83="")),"未入力",IF(AND($AV83=1,$AW83="",$AG83=""),"未入力","入力済"))</f>
        <v>入力済</v>
      </c>
      <c r="AY83" s="546" t="str">
        <f>IFERROR(VLOOKUP(K83,【参考】数式用!$AR$3:$AS$49, 2, FALSE), "")</f>
        <v/>
      </c>
      <c r="AZ83" s="544" t="str">
        <f>IF(AND(AN83="加算対象",OR(N83="処遇改善加算Ⅰイ",N83="処遇改善加算Ⅰロ")),"AI列に色付け","")</f>
        <v/>
      </c>
      <c r="BA83" s="547" t="str">
        <f>IF(AND(OR(N83="処遇改善加算Ⅰイ",N83="処遇改善加算Ⅰロ"),AI83=""),"未入力","入力済")</f>
        <v>入力済</v>
      </c>
      <c r="BB83" s="546" t="str">
        <f>IFERROR(VLOOKUP(K83,【参考】数式用!$AX$3:$AY$56, 2, FALSE), "")</f>
        <v/>
      </c>
      <c r="BC83" s="544" t="str">
        <v/>
      </c>
      <c r="BD83" s="547" t="str">
        <f>IF(AND(COUNTIF(AE83:AH83,"*令和８年度特例要件を*")&gt;0,AJ83=""),"未入力","入力済")</f>
        <v>入力済</v>
      </c>
      <c r="BE83" s="547" t="str">
        <v/>
      </c>
      <c r="BF83" s="547" t="str">
        <f>IF(AND(N83="処遇改善加算",AE83="○"),"AJ列色消し","")</f>
        <v/>
      </c>
      <c r="BG83" s="547" t="str">
        <f>IF(OR(TRIM(BC83)="",BE83="AJ列色消し",BF83="AJ列色消し"),"","入力必要")</f>
        <v/>
      </c>
      <c r="BH83" s="547" t="str">
        <f>IF(AND(BE83="",BG83="入力必要"),IF(AJ83="","未入力","入力済"),"")</f>
        <v/>
      </c>
      <c r="BI83" s="547" t="str">
        <f>G83</f>
        <v/>
      </c>
      <c r="BM83" s="633" t="e">
        <f>VLOOKUP(K83,【参考】数式用!$A$2:$O$57,15,FALSE)</f>
        <v>#N/A</v>
      </c>
    </row>
    <row ht="109.9" customHeight="1" r="84" spans="1:65"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IF(Q84&gt;=1,(U84*12+W84)-(Q84*12+S84)+1,"")</f>
        <v/>
      </c>
      <c r="AA84" s="458" t="s">
        <v>275</v>
      </c>
      <c r="AB84" s="459" t="str">
        <f>IFERROR(ROUNDDOWN(ROUND(L84*O84,0)*M84,0)*Z84,"")</f>
        <v/>
      </c>
      <c r="AC84" s="460" t="str">
        <f>IFERROR(ROUNDDOWN(ROUNDDOWN(ROUND(L84*VLOOKUP(K84,【参考】数式用!$A$2:$M$57,MATCH("処遇改善加算Ⅳ",【参考】数式用!$G$3:$M$3,0)+6,0),0)*M84,0)*Z84*0.5,0), "")</f>
        <v/>
      </c>
      <c r="AD84" s="156"/>
      <c r="AE84" s="157"/>
      <c r="AF84" s="157"/>
      <c r="AG84" s="158"/>
      <c r="AH84" s="159"/>
      <c r="AI84" s="160"/>
      <c r="AJ84" s="161"/>
      <c r="AK84" s="541" t="str">
        <f>IF(AND(N84&lt;&gt;"",OR(U84&lt;&gt;9,W84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84="加算対象外",N84&lt;&gt;"",AE84="―",AJ84="―"),"このサービスについては、キャリアパス要件Ⅰ・Ⅱか令和８年度特例要件のどちらかの要件を満たしている必要があります",""))</f>
        <v/>
      </c>
      <c r="AL84" s="542" t="str">
        <f>IF(N84="","",IF(OR(AND(COUNTIF(AP84,"未入力")&gt;0,AD84=""),AND(COUNTBLANK(AP84)&gt;0,AE84=""),AND(COUNTIF(AN84:BD84,"AF列に色付け")&gt;0,AF84=""),AND(COUNTIF(AN84:BD84,"AG列に色付け")&gt;0,OR(AG84="",AG84=0)),AND(COUNTIF(AN84:BD84,"AH列に色付け")&gt;0,AH84=""),AND(COUNTIF(AN84:BD84,"AI列に色付け")&gt;0,AI84=""),AND(COUNTIF(AN84:BD84,"AJ列に色付け")&gt;0,AJ84="",NOT(OR(BE84="AJ列色消し",BF84="AJ列色消し")))),"！記入が必要な欄（オレンジ色のセル）に空欄があります。空欄を埋めてください。",""))</f>
        <v/>
      </c>
      <c r="AM84" s="543"/>
      <c r="AN84" s="544" t="str">
        <f>IFERROR(VLOOKUP(K84,【参考】数式用!$A$2:$N$57,14,FALSE),"")</f>
        <v/>
      </c>
      <c r="AO84" s="544" t="str">
        <f>IF(AND(K84&lt;&gt;""),"N列に色付け","")</f>
        <v/>
      </c>
      <c r="AP84" s="545" t="str">
        <f>IF(AND(AC84&lt;&gt;0,AC84&lt;&gt;"",AN84="加算対象"),IF(AD84="○","入力済","未入力"),"")</f>
        <v/>
      </c>
      <c r="AQ84" s="545" t="str">
        <f>"キャリアパス要件Ⅰ・Ⅱ_"&amp;AN84</f>
        <v>キャリアパス要件Ⅰ・Ⅱ_</v>
      </c>
      <c r="AR84" s="546" t="str">
        <f>IF(AND(N84&lt;&gt;"",AE84=""),"未入力","入力済")</f>
        <v>入力済</v>
      </c>
      <c r="AS84" s="544" t="str">
        <f>IF(AND(N84&lt;&gt;"",N84&lt;&gt;"処遇改善加算Ⅳ",AN84="加算対象"),"AF列に色付け","")</f>
        <v/>
      </c>
      <c r="AT84" s="546" t="str">
        <f>IF(AND(N84&lt;&gt;"",N84&lt;&gt;"処遇改善加算Ⅳ",N84&lt;&gt;"処遇改善加算",AF84=""),"未入力","入力済")</f>
        <v>入力済</v>
      </c>
      <c r="AU84" s="546" t="str">
        <v/>
      </c>
      <c r="AV84" s="546" t="str">
        <f>IF(AND(AN84="加算対象",N84&lt;&gt;"処遇改善加算Ⅲ",N84&lt;&gt;"処遇改善加算Ⅳ",N84&lt;&gt;"",AU84&lt;&gt;"対象外"),1,"")</f>
        <v/>
      </c>
      <c r="AW84" s="544" t="str">
        <f>IF(AND(AV84=1,OR(AG84=0,AG84=""),AN84="加算対象"),"AH列に色付け","")</f>
        <v/>
      </c>
      <c r="AX84" s="544" t="str">
        <f>IF(AND($AV84=1,$AW84="AH列に色付け",OR($AG84="",$AH84="")),"未入力",IF(AND($AV84=1,$AW84="",$AG84=""),"未入力","入力済"))</f>
        <v>入力済</v>
      </c>
      <c r="AY84" s="546" t="str">
        <f>IFERROR(VLOOKUP(K84,【参考】数式用!$AR$3:$AS$49, 2, FALSE), "")</f>
        <v/>
      </c>
      <c r="AZ84" s="544" t="str">
        <f>IF(AND(AN84="加算対象",OR(N84="処遇改善加算Ⅰイ",N84="処遇改善加算Ⅰロ")),"AI列に色付け","")</f>
        <v/>
      </c>
      <c r="BA84" s="547" t="str">
        <f>IF(AND(OR(N84="処遇改善加算Ⅰイ",N84="処遇改善加算Ⅰロ"),AI84=""),"未入力","入力済")</f>
        <v>入力済</v>
      </c>
      <c r="BB84" s="546" t="str">
        <f>IFERROR(VLOOKUP(K84,【参考】数式用!$AX$3:$AY$56, 2, FALSE), "")</f>
        <v/>
      </c>
      <c r="BC84" s="544" t="str">
        <v/>
      </c>
      <c r="BD84" s="547" t="str">
        <f>IF(AND(COUNTIF(AE84:AH84,"*令和８年度特例要件を*")&gt;0,AJ84=""),"未入力","入力済")</f>
        <v>入力済</v>
      </c>
      <c r="BE84" s="547" t="str">
        <v/>
      </c>
      <c r="BF84" s="547" t="str">
        <f>IF(AND(N84="処遇改善加算",AE84="○"),"AJ列色消し","")</f>
        <v/>
      </c>
      <c r="BG84" s="547" t="str">
        <f>IF(OR(TRIM(BC84)="",BE84="AJ列色消し",BF84="AJ列色消し"),"","入力必要")</f>
        <v/>
      </c>
      <c r="BH84" s="547" t="str">
        <f>IF(AND(BE84="",BG84="入力必要"),IF(AJ84="","未入力","入力済"),"")</f>
        <v/>
      </c>
      <c r="BI84" s="547" t="str">
        <f>G84</f>
        <v/>
      </c>
      <c r="BM84" s="633" t="e">
        <f>VLOOKUP(K84,【参考】数式用!$A$2:$O$57,15,FALSE)</f>
        <v>#N/A</v>
      </c>
    </row>
    <row ht="109.9" customHeight="1" r="85" spans="1:65"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IF(Q85&gt;=1,(U85*12+W85)-(Q85*12+S85)+1,"")</f>
        <v/>
      </c>
      <c r="AA85" s="458" t="s">
        <v>275</v>
      </c>
      <c r="AB85" s="459" t="str">
        <f>IFERROR(ROUNDDOWN(ROUND(L85*O85,0)*M85,0)*Z85,"")</f>
        <v/>
      </c>
      <c r="AC85" s="460" t="str">
        <f>IFERROR(ROUNDDOWN(ROUNDDOWN(ROUND(L85*VLOOKUP(K85,【参考】数式用!$A$2:$M$57,MATCH("処遇改善加算Ⅳ",【参考】数式用!$G$3:$M$3,0)+6,0),0)*M85,0)*Z85*0.5,0), "")</f>
        <v/>
      </c>
      <c r="AD85" s="156"/>
      <c r="AE85" s="157"/>
      <c r="AF85" s="157"/>
      <c r="AG85" s="158"/>
      <c r="AH85" s="159"/>
      <c r="AI85" s="160"/>
      <c r="AJ85" s="161"/>
      <c r="AK85" s="541" t="str">
        <f>IF(AND(N85&lt;&gt;"",OR(U85&lt;&gt;9,W85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85="加算対象外",N85&lt;&gt;"",AE85="―",AJ85="―"),"このサービスについては、キャリアパス要件Ⅰ・Ⅱか令和８年度特例要件のどちらかの要件を満たしている必要があります",""))</f>
        <v/>
      </c>
      <c r="AL85" s="542" t="str">
        <f>IF(N85="","",IF(OR(AND(COUNTIF(AP85,"未入力")&gt;0,AD85=""),AND(COUNTBLANK(AP85)&gt;0,AE85=""),AND(COUNTIF(AN85:BD85,"AF列に色付け")&gt;0,AF85=""),AND(COUNTIF(AN85:BD85,"AG列に色付け")&gt;0,OR(AG85="",AG85=0)),AND(COUNTIF(AN85:BD85,"AH列に色付け")&gt;0,AH85=""),AND(COUNTIF(AN85:BD85,"AI列に色付け")&gt;0,AI85=""),AND(COUNTIF(AN85:BD85,"AJ列に色付け")&gt;0,AJ85="",NOT(OR(BE85="AJ列色消し",BF85="AJ列色消し")))),"！記入が必要な欄（オレンジ色のセル）に空欄があります。空欄を埋めてください。",""))</f>
        <v/>
      </c>
      <c r="AM85" s="543"/>
      <c r="AN85" s="544" t="str">
        <f>IFERROR(VLOOKUP(K85,【参考】数式用!$A$2:$N$57,14,FALSE),"")</f>
        <v/>
      </c>
      <c r="AO85" s="544" t="str">
        <f>IF(AND(K85&lt;&gt;""),"N列に色付け","")</f>
        <v/>
      </c>
      <c r="AP85" s="545" t="str">
        <f>IF(AND(AC85&lt;&gt;0,AC85&lt;&gt;"",AN85="加算対象"),IF(AD85="○","入力済","未入力"),"")</f>
        <v/>
      </c>
      <c r="AQ85" s="545" t="str">
        <f>"キャリアパス要件Ⅰ・Ⅱ_"&amp;AN85</f>
        <v>キャリアパス要件Ⅰ・Ⅱ_</v>
      </c>
      <c r="AR85" s="546" t="str">
        <f>IF(AND(N85&lt;&gt;"",AE85=""),"未入力","入力済")</f>
        <v>入力済</v>
      </c>
      <c r="AS85" s="544" t="str">
        <f>IF(AND(N85&lt;&gt;"",N85&lt;&gt;"処遇改善加算Ⅳ",AN85="加算対象"),"AF列に色付け","")</f>
        <v/>
      </c>
      <c r="AT85" s="546" t="str">
        <f>IF(AND(N85&lt;&gt;"",N85&lt;&gt;"処遇改善加算Ⅳ",N85&lt;&gt;"処遇改善加算",AF85=""),"未入力","入力済")</f>
        <v>入力済</v>
      </c>
      <c r="AU85" s="546" t="str">
        <v/>
      </c>
      <c r="AV85" s="546" t="str">
        <f>IF(AND(AN85="加算対象",N85&lt;&gt;"処遇改善加算Ⅲ",N85&lt;&gt;"処遇改善加算Ⅳ",N85&lt;&gt;"",AU85&lt;&gt;"対象外"),1,"")</f>
        <v/>
      </c>
      <c r="AW85" s="544" t="str">
        <f>IF(AND(AV85=1,OR(AG85=0,AG85=""),AN85="加算対象"),"AH列に色付け","")</f>
        <v/>
      </c>
      <c r="AX85" s="544" t="str">
        <f>IF(AND($AV85=1,$AW85="AH列に色付け",OR($AG85="",$AH85="")),"未入力",IF(AND($AV85=1,$AW85="",$AG85=""),"未入力","入力済"))</f>
        <v>入力済</v>
      </c>
      <c r="AY85" s="546" t="str">
        <f>IFERROR(VLOOKUP(K85,【参考】数式用!$AR$3:$AS$49, 2, FALSE), "")</f>
        <v/>
      </c>
      <c r="AZ85" s="544" t="str">
        <f>IF(AND(AN85="加算対象",OR(N85="処遇改善加算Ⅰイ",N85="処遇改善加算Ⅰロ")),"AI列に色付け","")</f>
        <v/>
      </c>
      <c r="BA85" s="547" t="str">
        <f>IF(AND(OR(N85="処遇改善加算Ⅰイ",N85="処遇改善加算Ⅰロ"),AI85=""),"未入力","入力済")</f>
        <v>入力済</v>
      </c>
      <c r="BB85" s="546" t="str">
        <f>IFERROR(VLOOKUP(K85,【参考】数式用!$AX$3:$AY$56, 2, FALSE), "")</f>
        <v/>
      </c>
      <c r="BC85" s="544" t="str">
        <v/>
      </c>
      <c r="BD85" s="547" t="str">
        <f>IF(AND(COUNTIF(AE85:AH85,"*令和８年度特例要件を*")&gt;0,AJ85=""),"未入力","入力済")</f>
        <v>入力済</v>
      </c>
      <c r="BE85" s="547" t="str">
        <v/>
      </c>
      <c r="BF85" s="547" t="str">
        <f>IF(AND(N85="処遇改善加算",AE85="○"),"AJ列色消し","")</f>
        <v/>
      </c>
      <c r="BG85" s="547" t="str">
        <f>IF(OR(TRIM(BC85)="",BE85="AJ列色消し",BF85="AJ列色消し"),"","入力必要")</f>
        <v/>
      </c>
      <c r="BH85" s="547" t="str">
        <f>IF(AND(BE85="",BG85="入力必要"),IF(AJ85="","未入力","入力済"),"")</f>
        <v/>
      </c>
      <c r="BI85" s="547" t="str">
        <f>G85</f>
        <v/>
      </c>
      <c r="BM85" s="633" t="e">
        <f>VLOOKUP(K85,【参考】数式用!$A$2:$O$57,15,FALSE)</f>
        <v>#N/A</v>
      </c>
    </row>
    <row ht="109.9" customHeight="1" r="86" spans="1:65"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IF(Q86&gt;=1,(U86*12+W86)-(Q86*12+S86)+1,"")</f>
        <v/>
      </c>
      <c r="AA86" s="458" t="s">
        <v>275</v>
      </c>
      <c r="AB86" s="459" t="str">
        <f>IFERROR(ROUNDDOWN(ROUND(L86*O86,0)*M86,0)*Z86,"")</f>
        <v/>
      </c>
      <c r="AC86" s="460" t="str">
        <f>IFERROR(ROUNDDOWN(ROUNDDOWN(ROUND(L86*VLOOKUP(K86,【参考】数式用!$A$2:$M$57,MATCH("処遇改善加算Ⅳ",【参考】数式用!$G$3:$M$3,0)+6,0),0)*M86,0)*Z86*0.5,0), "")</f>
        <v/>
      </c>
      <c r="AD86" s="156"/>
      <c r="AE86" s="157"/>
      <c r="AF86" s="157"/>
      <c r="AG86" s="158"/>
      <c r="AH86" s="159"/>
      <c r="AI86" s="160"/>
      <c r="AJ86" s="161"/>
      <c r="AK86" s="541" t="str">
        <f>IF(AND(N86&lt;&gt;"",OR(U86&lt;&gt;9,W86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86="加算対象外",N86&lt;&gt;"",AE86="―",AJ86="―"),"このサービスについては、キャリアパス要件Ⅰ・Ⅱか令和８年度特例要件のどちらかの要件を満たしている必要があります",""))</f>
        <v/>
      </c>
      <c r="AL86" s="542" t="str">
        <f>IF(N86="","",IF(OR(AND(COUNTIF(AP86,"未入力")&gt;0,AD86=""),AND(COUNTBLANK(AP86)&gt;0,AE86=""),AND(COUNTIF(AN86:BD86,"AF列に色付け")&gt;0,AF86=""),AND(COUNTIF(AN86:BD86,"AG列に色付け")&gt;0,OR(AG86="",AG86=0)),AND(COUNTIF(AN86:BD86,"AH列に色付け")&gt;0,AH86=""),AND(COUNTIF(AN86:BD86,"AI列に色付け")&gt;0,AI86=""),AND(COUNTIF(AN86:BD86,"AJ列に色付け")&gt;0,AJ86="",NOT(OR(BE86="AJ列色消し",BF86="AJ列色消し")))),"！記入が必要な欄（オレンジ色のセル）に空欄があります。空欄を埋めてください。",""))</f>
        <v/>
      </c>
      <c r="AM86" s="543"/>
      <c r="AN86" s="544" t="str">
        <f>IFERROR(VLOOKUP(K86,【参考】数式用!$A$2:$N$57,14,FALSE),"")</f>
        <v/>
      </c>
      <c r="AO86" s="544" t="str">
        <f>IF(AND(K86&lt;&gt;""),"N列に色付け","")</f>
        <v/>
      </c>
      <c r="AP86" s="545" t="str">
        <f>IF(AND(AC86&lt;&gt;0,AC86&lt;&gt;"",AN86="加算対象"),IF(AD86="○","入力済","未入力"),"")</f>
        <v/>
      </c>
      <c r="AQ86" s="545" t="str">
        <f>"キャリアパス要件Ⅰ・Ⅱ_"&amp;AN86</f>
        <v>キャリアパス要件Ⅰ・Ⅱ_</v>
      </c>
      <c r="AR86" s="546" t="str">
        <f>IF(AND(N86&lt;&gt;"",AE86=""),"未入力","入力済")</f>
        <v>入力済</v>
      </c>
      <c r="AS86" s="544" t="str">
        <f>IF(AND(N86&lt;&gt;"",N86&lt;&gt;"処遇改善加算Ⅳ",AN86="加算対象"),"AF列に色付け","")</f>
        <v/>
      </c>
      <c r="AT86" s="546" t="str">
        <f>IF(AND(N86&lt;&gt;"",N86&lt;&gt;"処遇改善加算Ⅳ",N86&lt;&gt;"処遇改善加算",AF86=""),"未入力","入力済")</f>
        <v>入力済</v>
      </c>
      <c r="AU86" s="546" t="str">
        <v/>
      </c>
      <c r="AV86" s="546" t="str">
        <f>IF(AND(AN86="加算対象",N86&lt;&gt;"処遇改善加算Ⅲ",N86&lt;&gt;"処遇改善加算Ⅳ",N86&lt;&gt;"",AU86&lt;&gt;"対象外"),1,"")</f>
        <v/>
      </c>
      <c r="AW86" s="544" t="str">
        <f>IF(AND(AV86=1,OR(AG86=0,AG86=""),AN86="加算対象"),"AH列に色付け","")</f>
        <v/>
      </c>
      <c r="AX86" s="544" t="str">
        <f>IF(AND($AV86=1,$AW86="AH列に色付け",OR($AG86="",$AH86="")),"未入力",IF(AND($AV86=1,$AW86="",$AG86=""),"未入力","入力済"))</f>
        <v>入力済</v>
      </c>
      <c r="AY86" s="546" t="str">
        <f>IFERROR(VLOOKUP(K86,【参考】数式用!$AR$3:$AS$49, 2, FALSE), "")</f>
        <v/>
      </c>
      <c r="AZ86" s="544" t="str">
        <f>IF(AND(AN86="加算対象",OR(N86="処遇改善加算Ⅰイ",N86="処遇改善加算Ⅰロ")),"AI列に色付け","")</f>
        <v/>
      </c>
      <c r="BA86" s="547" t="str">
        <f>IF(AND(OR(N86="処遇改善加算Ⅰイ",N86="処遇改善加算Ⅰロ"),AI86=""),"未入力","入力済")</f>
        <v>入力済</v>
      </c>
      <c r="BB86" s="546" t="str">
        <f>IFERROR(VLOOKUP(K86,【参考】数式用!$AX$3:$AY$56, 2, FALSE), "")</f>
        <v/>
      </c>
      <c r="BC86" s="544" t="str">
        <v/>
      </c>
      <c r="BD86" s="547" t="str">
        <f>IF(AND(COUNTIF(AE86:AH86,"*令和８年度特例要件を*")&gt;0,AJ86=""),"未入力","入力済")</f>
        <v>入力済</v>
      </c>
      <c r="BE86" s="547" t="str">
        <v/>
      </c>
      <c r="BF86" s="547" t="str">
        <f>IF(AND(N86="処遇改善加算",AE86="○"),"AJ列色消し","")</f>
        <v/>
      </c>
      <c r="BG86" s="547" t="str">
        <f>IF(OR(TRIM(BC86)="",BE86="AJ列色消し",BF86="AJ列色消し"),"","入力必要")</f>
        <v/>
      </c>
      <c r="BH86" s="547" t="str">
        <f>IF(AND(BE86="",BG86="入力必要"),IF(AJ86="","未入力","入力済"),"")</f>
        <v/>
      </c>
      <c r="BI86" s="547" t="str">
        <f>G86</f>
        <v/>
      </c>
      <c r="BM86" s="633" t="e">
        <f>VLOOKUP(K86,【参考】数式用!$A$2:$O$57,15,FALSE)</f>
        <v>#N/A</v>
      </c>
    </row>
    <row ht="109.9" customHeight="1" r="87" spans="1:65"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IF(Q87&gt;=1,(U87*12+W87)-(Q87*12+S87)+1,"")</f>
        <v/>
      </c>
      <c r="AA87" s="458" t="s">
        <v>275</v>
      </c>
      <c r="AB87" s="459" t="str">
        <f>IFERROR(ROUNDDOWN(ROUND(L87*O87,0)*M87,0)*Z87,"")</f>
        <v/>
      </c>
      <c r="AC87" s="460" t="str">
        <f>IFERROR(ROUNDDOWN(ROUNDDOWN(ROUND(L87*VLOOKUP(K87,【参考】数式用!$A$2:$M$57,MATCH("処遇改善加算Ⅳ",【参考】数式用!$G$3:$M$3,0)+6,0),0)*M87,0)*Z87*0.5,0), "")</f>
        <v/>
      </c>
      <c r="AD87" s="156"/>
      <c r="AE87" s="157"/>
      <c r="AF87" s="157"/>
      <c r="AG87" s="158"/>
      <c r="AH87" s="159"/>
      <c r="AI87" s="160"/>
      <c r="AJ87" s="161"/>
      <c r="AK87" s="541" t="str">
        <f>IF(AND(N87&lt;&gt;"",OR(U87&lt;&gt;9,W87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87="加算対象外",N87&lt;&gt;"",AE87="―",AJ87="―"),"このサービスについては、キャリアパス要件Ⅰ・Ⅱか令和８年度特例要件のどちらかの要件を満たしている必要があります",""))</f>
        <v/>
      </c>
      <c r="AL87" s="542" t="str">
        <f>IF(N87="","",IF(OR(AND(COUNTIF(AP87,"未入力")&gt;0,AD87=""),AND(COUNTBLANK(AP87)&gt;0,AE87=""),AND(COUNTIF(AN87:BD87,"AF列に色付け")&gt;0,AF87=""),AND(COUNTIF(AN87:BD87,"AG列に色付け")&gt;0,OR(AG87="",AG87=0)),AND(COUNTIF(AN87:BD87,"AH列に色付け")&gt;0,AH87=""),AND(COUNTIF(AN87:BD87,"AI列に色付け")&gt;0,AI87=""),AND(COUNTIF(AN87:BD87,"AJ列に色付け")&gt;0,AJ87="",NOT(OR(BE87="AJ列色消し",BF87="AJ列色消し")))),"！記入が必要な欄（オレンジ色のセル）に空欄があります。空欄を埋めてください。",""))</f>
        <v/>
      </c>
      <c r="AM87" s="543"/>
      <c r="AN87" s="544" t="str">
        <f>IFERROR(VLOOKUP(K87,【参考】数式用!$A$2:$N$57,14,FALSE),"")</f>
        <v/>
      </c>
      <c r="AO87" s="544" t="str">
        <f>IF(AND(K87&lt;&gt;""),"N列に色付け","")</f>
        <v/>
      </c>
      <c r="AP87" s="545" t="str">
        <f>IF(AND(AC87&lt;&gt;0,AC87&lt;&gt;"",AN87="加算対象"),IF(AD87="○","入力済","未入力"),"")</f>
        <v/>
      </c>
      <c r="AQ87" s="545" t="str">
        <f>"キャリアパス要件Ⅰ・Ⅱ_"&amp;AN87</f>
        <v>キャリアパス要件Ⅰ・Ⅱ_</v>
      </c>
      <c r="AR87" s="546" t="str">
        <f>IF(AND(N87&lt;&gt;"",AE87=""),"未入力","入力済")</f>
        <v>入力済</v>
      </c>
      <c r="AS87" s="544" t="str">
        <f>IF(AND(N87&lt;&gt;"",N87&lt;&gt;"処遇改善加算Ⅳ",AN87="加算対象"),"AF列に色付け","")</f>
        <v/>
      </c>
      <c r="AT87" s="546" t="str">
        <f>IF(AND(N87&lt;&gt;"",N87&lt;&gt;"処遇改善加算Ⅳ",N87&lt;&gt;"処遇改善加算",AF87=""),"未入力","入力済")</f>
        <v>入力済</v>
      </c>
      <c r="AU87" s="546" t="str">
        <v/>
      </c>
      <c r="AV87" s="546" t="str">
        <f>IF(AND(AN87="加算対象",N87&lt;&gt;"処遇改善加算Ⅲ",N87&lt;&gt;"処遇改善加算Ⅳ",N87&lt;&gt;"",AU87&lt;&gt;"対象外"),1,"")</f>
        <v/>
      </c>
      <c r="AW87" s="544" t="str">
        <f>IF(AND(AV87=1,OR(AG87=0,AG87=""),AN87="加算対象"),"AH列に色付け","")</f>
        <v/>
      </c>
      <c r="AX87" s="544" t="str">
        <f>IF(AND($AV87=1,$AW87="AH列に色付け",OR($AG87="",$AH87="")),"未入力",IF(AND($AV87=1,$AW87="",$AG87=""),"未入力","入力済"))</f>
        <v>入力済</v>
      </c>
      <c r="AY87" s="546" t="str">
        <f>IFERROR(VLOOKUP(K87,【参考】数式用!$AR$3:$AS$49, 2, FALSE), "")</f>
        <v/>
      </c>
      <c r="AZ87" s="544" t="str">
        <f>IF(AND(AN87="加算対象",OR(N87="処遇改善加算Ⅰイ",N87="処遇改善加算Ⅰロ")),"AI列に色付け","")</f>
        <v/>
      </c>
      <c r="BA87" s="547" t="str">
        <f>IF(AND(OR(N87="処遇改善加算Ⅰイ",N87="処遇改善加算Ⅰロ"),AI87=""),"未入力","入力済")</f>
        <v>入力済</v>
      </c>
      <c r="BB87" s="546" t="str">
        <f>IFERROR(VLOOKUP(K87,【参考】数式用!$AX$3:$AY$56, 2, FALSE), "")</f>
        <v/>
      </c>
      <c r="BC87" s="544" t="str">
        <v/>
      </c>
      <c r="BD87" s="547" t="str">
        <f>IF(AND(COUNTIF(AE87:AH87,"*令和８年度特例要件を*")&gt;0,AJ87=""),"未入力","入力済")</f>
        <v>入力済</v>
      </c>
      <c r="BE87" s="547" t="str">
        <v/>
      </c>
      <c r="BF87" s="547" t="str">
        <f>IF(AND(N87="処遇改善加算",AE87="○"),"AJ列色消し","")</f>
        <v/>
      </c>
      <c r="BG87" s="547" t="str">
        <f>IF(OR(TRIM(BC87)="",BE87="AJ列色消し",BF87="AJ列色消し"),"","入力必要")</f>
        <v/>
      </c>
      <c r="BH87" s="547" t="str">
        <f>IF(AND(BE87="",BG87="入力必要"),IF(AJ87="","未入力","入力済"),"")</f>
        <v/>
      </c>
      <c r="BI87" s="547" t="str">
        <f>G87</f>
        <v/>
      </c>
      <c r="BM87" s="633" t="e">
        <f>VLOOKUP(K87,【参考】数式用!$A$2:$O$57,15,FALSE)</f>
        <v>#N/A</v>
      </c>
    </row>
    <row ht="109.9" customHeight="1" r="88" spans="1:65"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IF(Q88&gt;=1,(U88*12+W88)-(Q88*12+S88)+1,"")</f>
        <v/>
      </c>
      <c r="AA88" s="458" t="s">
        <v>275</v>
      </c>
      <c r="AB88" s="459" t="str">
        <f>IFERROR(ROUNDDOWN(ROUND(L88*O88,0)*M88,0)*Z88,"")</f>
        <v/>
      </c>
      <c r="AC88" s="460" t="str">
        <f>IFERROR(ROUNDDOWN(ROUNDDOWN(ROUND(L88*VLOOKUP(K88,【参考】数式用!$A$2:$M$57,MATCH("処遇改善加算Ⅳ",【参考】数式用!$G$3:$M$3,0)+6,0),0)*M88,0)*Z88*0.5,0), "")</f>
        <v/>
      </c>
      <c r="AD88" s="156"/>
      <c r="AE88" s="157"/>
      <c r="AF88" s="157"/>
      <c r="AG88" s="158"/>
      <c r="AH88" s="159"/>
      <c r="AI88" s="160"/>
      <c r="AJ88" s="161"/>
      <c r="AK88" s="541" t="str">
        <f>IF(AND(N88&lt;&gt;"",OR(U88&lt;&gt;9,W88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88="加算対象外",N88&lt;&gt;"",AE88="―",AJ88="―"),"このサービスについては、キャリアパス要件Ⅰ・Ⅱか令和８年度特例要件のどちらかの要件を満たしている必要があります",""))</f>
        <v/>
      </c>
      <c r="AL88" s="542" t="str">
        <f>IF(N88="","",IF(OR(AND(COUNTIF(AP88,"未入力")&gt;0,AD88=""),AND(COUNTBLANK(AP88)&gt;0,AE88=""),AND(COUNTIF(AN88:BD88,"AF列に色付け")&gt;0,AF88=""),AND(COUNTIF(AN88:BD88,"AG列に色付け")&gt;0,OR(AG88="",AG88=0)),AND(COUNTIF(AN88:BD88,"AH列に色付け")&gt;0,AH88=""),AND(COUNTIF(AN88:BD88,"AI列に色付け")&gt;0,AI88=""),AND(COUNTIF(AN88:BD88,"AJ列に色付け")&gt;0,AJ88="",NOT(OR(BE88="AJ列色消し",BF88="AJ列色消し")))),"！記入が必要な欄（オレンジ色のセル）に空欄があります。空欄を埋めてください。",""))</f>
        <v/>
      </c>
      <c r="AM88" s="543"/>
      <c r="AN88" s="544" t="str">
        <f>IFERROR(VLOOKUP(K88,【参考】数式用!$A$2:$N$57,14,FALSE),"")</f>
        <v/>
      </c>
      <c r="AO88" s="544" t="str">
        <f>IF(AND(K88&lt;&gt;""),"N列に色付け","")</f>
        <v/>
      </c>
      <c r="AP88" s="545" t="str">
        <f>IF(AND(AC88&lt;&gt;0,AC88&lt;&gt;"",AN88="加算対象"),IF(AD88="○","入力済","未入力"),"")</f>
        <v/>
      </c>
      <c r="AQ88" s="545" t="str">
        <f>"キャリアパス要件Ⅰ・Ⅱ_"&amp;AN88</f>
        <v>キャリアパス要件Ⅰ・Ⅱ_</v>
      </c>
      <c r="AR88" s="546" t="str">
        <f>IF(AND(N88&lt;&gt;"",AE88=""),"未入力","入力済")</f>
        <v>入力済</v>
      </c>
      <c r="AS88" s="544" t="str">
        <f>IF(AND(N88&lt;&gt;"",N88&lt;&gt;"処遇改善加算Ⅳ",AN88="加算対象"),"AF列に色付け","")</f>
        <v/>
      </c>
      <c r="AT88" s="546" t="str">
        <f>IF(AND(N88&lt;&gt;"",N88&lt;&gt;"処遇改善加算Ⅳ",N88&lt;&gt;"処遇改善加算",AF88=""),"未入力","入力済")</f>
        <v>入力済</v>
      </c>
      <c r="AU88" s="546" t="str">
        <v/>
      </c>
      <c r="AV88" s="546" t="str">
        <f>IF(AND(AN88="加算対象",N88&lt;&gt;"処遇改善加算Ⅲ",N88&lt;&gt;"処遇改善加算Ⅳ",N88&lt;&gt;"",AU88&lt;&gt;"対象外"),1,"")</f>
        <v/>
      </c>
      <c r="AW88" s="544" t="str">
        <f>IF(AND(AV88=1,OR(AG88=0,AG88=""),AN88="加算対象"),"AH列に色付け","")</f>
        <v/>
      </c>
      <c r="AX88" s="544" t="str">
        <f>IF(AND($AV88=1,$AW88="AH列に色付け",OR($AG88="",$AH88="")),"未入力",IF(AND($AV88=1,$AW88="",$AG88=""),"未入力","入力済"))</f>
        <v>入力済</v>
      </c>
      <c r="AY88" s="546" t="str">
        <f>IFERROR(VLOOKUP(K88,【参考】数式用!$AR$3:$AS$49, 2, FALSE), "")</f>
        <v/>
      </c>
      <c r="AZ88" s="544" t="str">
        <f>IF(AND(AN88="加算対象",OR(N88="処遇改善加算Ⅰイ",N88="処遇改善加算Ⅰロ")),"AI列に色付け","")</f>
        <v/>
      </c>
      <c r="BA88" s="547" t="str">
        <f>IF(AND(OR(N88="処遇改善加算Ⅰイ",N88="処遇改善加算Ⅰロ"),AI88=""),"未入力","入力済")</f>
        <v>入力済</v>
      </c>
      <c r="BB88" s="546" t="str">
        <f>IFERROR(VLOOKUP(K88,【参考】数式用!$AX$3:$AY$56, 2, FALSE), "")</f>
        <v/>
      </c>
      <c r="BC88" s="544" t="str">
        <v/>
      </c>
      <c r="BD88" s="547" t="str">
        <f>IF(AND(COUNTIF(AE88:AH88,"*令和８年度特例要件を*")&gt;0,AJ88=""),"未入力","入力済")</f>
        <v>入力済</v>
      </c>
      <c r="BE88" s="547" t="str">
        <v/>
      </c>
      <c r="BF88" s="547" t="str">
        <f>IF(AND(N88="処遇改善加算",AE88="○"),"AJ列色消し","")</f>
        <v/>
      </c>
      <c r="BG88" s="547" t="str">
        <f>IF(OR(TRIM(BC88)="",BE88="AJ列色消し",BF88="AJ列色消し"),"","入力必要")</f>
        <v/>
      </c>
      <c r="BH88" s="547" t="str">
        <f>IF(AND(BE88="",BG88="入力必要"),IF(AJ88="","未入力","入力済"),"")</f>
        <v/>
      </c>
      <c r="BI88" s="547" t="str">
        <f>G88</f>
        <v/>
      </c>
      <c r="BM88" s="633" t="e">
        <f>VLOOKUP(K88,【参考】数式用!$A$2:$O$57,15,FALSE)</f>
        <v>#N/A</v>
      </c>
    </row>
    <row ht="109.9" customHeight="1" r="89" spans="1:65"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IF(Q89&gt;=1,(U89*12+W89)-(Q89*12+S89)+1,"")</f>
        <v/>
      </c>
      <c r="AA89" s="458" t="s">
        <v>275</v>
      </c>
      <c r="AB89" s="459" t="str">
        <f>IFERROR(ROUNDDOWN(ROUND(L89*O89,0)*M89,0)*Z89,"")</f>
        <v/>
      </c>
      <c r="AC89" s="460" t="str">
        <f>IFERROR(ROUNDDOWN(ROUNDDOWN(ROUND(L89*VLOOKUP(K89,【参考】数式用!$A$2:$M$57,MATCH("処遇改善加算Ⅳ",【参考】数式用!$G$3:$M$3,0)+6,0),0)*M89,0)*Z89*0.5,0), "")</f>
        <v/>
      </c>
      <c r="AD89" s="156"/>
      <c r="AE89" s="157"/>
      <c r="AF89" s="157"/>
      <c r="AG89" s="158"/>
      <c r="AH89" s="159"/>
      <c r="AI89" s="160"/>
      <c r="AJ89" s="161"/>
      <c r="AK89" s="541" t="str">
        <f>IF(AND(N89&lt;&gt;"",OR(U89&lt;&gt;9,W89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89="加算対象外",N89&lt;&gt;"",AE89="―",AJ89="―"),"このサービスについては、キャリアパス要件Ⅰ・Ⅱか令和８年度特例要件のどちらかの要件を満たしている必要があります",""))</f>
        <v/>
      </c>
      <c r="AL89" s="542" t="str">
        <f>IF(N89="","",IF(OR(AND(COUNTIF(AP89,"未入力")&gt;0,AD89=""),AND(COUNTBLANK(AP89)&gt;0,AE89=""),AND(COUNTIF(AN89:BD89,"AF列に色付け")&gt;0,AF89=""),AND(COUNTIF(AN89:BD89,"AG列に色付け")&gt;0,OR(AG89="",AG89=0)),AND(COUNTIF(AN89:BD89,"AH列に色付け")&gt;0,AH89=""),AND(COUNTIF(AN89:BD89,"AI列に色付け")&gt;0,AI89=""),AND(COUNTIF(AN89:BD89,"AJ列に色付け")&gt;0,AJ89="",NOT(OR(BE89="AJ列色消し",BF89="AJ列色消し")))),"！記入が必要な欄（オレンジ色のセル）に空欄があります。空欄を埋めてください。",""))</f>
        <v/>
      </c>
      <c r="AM89" s="543"/>
      <c r="AN89" s="544" t="str">
        <f>IFERROR(VLOOKUP(K89,【参考】数式用!$A$2:$N$57,14,FALSE),"")</f>
        <v/>
      </c>
      <c r="AO89" s="544" t="str">
        <f>IF(AND(K89&lt;&gt;""),"N列に色付け","")</f>
        <v/>
      </c>
      <c r="AP89" s="545" t="str">
        <f>IF(AND(AC89&lt;&gt;0,AC89&lt;&gt;"",AN89="加算対象"),IF(AD89="○","入力済","未入力"),"")</f>
        <v/>
      </c>
      <c r="AQ89" s="545" t="str">
        <f>"キャリアパス要件Ⅰ・Ⅱ_"&amp;AN89</f>
        <v>キャリアパス要件Ⅰ・Ⅱ_</v>
      </c>
      <c r="AR89" s="546" t="str">
        <f>IF(AND(N89&lt;&gt;"",AE89=""),"未入力","入力済")</f>
        <v>入力済</v>
      </c>
      <c r="AS89" s="544" t="str">
        <f>IF(AND(N89&lt;&gt;"",N89&lt;&gt;"処遇改善加算Ⅳ",AN89="加算対象"),"AF列に色付け","")</f>
        <v/>
      </c>
      <c r="AT89" s="546" t="str">
        <f>IF(AND(N89&lt;&gt;"",N89&lt;&gt;"処遇改善加算Ⅳ",N89&lt;&gt;"処遇改善加算",AF89=""),"未入力","入力済")</f>
        <v>入力済</v>
      </c>
      <c r="AU89" s="546" t="str">
        <v/>
      </c>
      <c r="AV89" s="546" t="str">
        <f>IF(AND(AN89="加算対象",N89&lt;&gt;"処遇改善加算Ⅲ",N89&lt;&gt;"処遇改善加算Ⅳ",N89&lt;&gt;"",AU89&lt;&gt;"対象外"),1,"")</f>
        <v/>
      </c>
      <c r="AW89" s="544" t="str">
        <f>IF(AND(AV89=1,OR(AG89=0,AG89=""),AN89="加算対象"),"AH列に色付け","")</f>
        <v/>
      </c>
      <c r="AX89" s="544" t="str">
        <f>IF(AND($AV89=1,$AW89="AH列に色付け",OR($AG89="",$AH89="")),"未入力",IF(AND($AV89=1,$AW89="",$AG89=""),"未入力","入力済"))</f>
        <v>入力済</v>
      </c>
      <c r="AY89" s="546" t="str">
        <f>IFERROR(VLOOKUP(K89,【参考】数式用!$AR$3:$AS$49, 2, FALSE), "")</f>
        <v/>
      </c>
      <c r="AZ89" s="544" t="str">
        <f>IF(AND(AN89="加算対象",OR(N89="処遇改善加算Ⅰイ",N89="処遇改善加算Ⅰロ")),"AI列に色付け","")</f>
        <v/>
      </c>
      <c r="BA89" s="547" t="str">
        <f>IF(AND(OR(N89="処遇改善加算Ⅰイ",N89="処遇改善加算Ⅰロ"),AI89=""),"未入力","入力済")</f>
        <v>入力済</v>
      </c>
      <c r="BB89" s="546" t="str">
        <f>IFERROR(VLOOKUP(K89,【参考】数式用!$AX$3:$AY$56, 2, FALSE), "")</f>
        <v/>
      </c>
      <c r="BC89" s="544" t="str">
        <v/>
      </c>
      <c r="BD89" s="547" t="str">
        <f>IF(AND(COUNTIF(AE89:AH89,"*令和８年度特例要件を*")&gt;0,AJ89=""),"未入力","入力済")</f>
        <v>入力済</v>
      </c>
      <c r="BE89" s="547" t="str">
        <v/>
      </c>
      <c r="BF89" s="547" t="str">
        <f>IF(AND(N89="処遇改善加算",AE89="○"),"AJ列色消し","")</f>
        <v/>
      </c>
      <c r="BG89" s="547" t="str">
        <f>IF(OR(TRIM(BC89)="",BE89="AJ列色消し",BF89="AJ列色消し"),"","入力必要")</f>
        <v/>
      </c>
      <c r="BH89" s="547" t="str">
        <f>IF(AND(BE89="",BG89="入力必要"),IF(AJ89="","未入力","入力済"),"")</f>
        <v/>
      </c>
      <c r="BI89" s="547" t="str">
        <f>G89</f>
        <v/>
      </c>
      <c r="BM89" s="633" t="e">
        <f>VLOOKUP(K89,【参考】数式用!$A$2:$O$57,15,FALSE)</f>
        <v>#N/A</v>
      </c>
    </row>
    <row ht="109.9" customHeight="1" r="90" spans="1:65"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IF(Q90&gt;=1,(U90*12+W90)-(Q90*12+S90)+1,"")</f>
        <v/>
      </c>
      <c r="AA90" s="458" t="s">
        <v>275</v>
      </c>
      <c r="AB90" s="459" t="str">
        <f>IFERROR(ROUNDDOWN(ROUND(L90*O90,0)*M90,0)*Z90,"")</f>
        <v/>
      </c>
      <c r="AC90" s="460" t="str">
        <f>IFERROR(ROUNDDOWN(ROUNDDOWN(ROUND(L90*VLOOKUP(K90,【参考】数式用!$A$2:$M$57,MATCH("処遇改善加算Ⅳ",【参考】数式用!$G$3:$M$3,0)+6,0),0)*M90,0)*Z90*0.5,0), "")</f>
        <v/>
      </c>
      <c r="AD90" s="156"/>
      <c r="AE90" s="157"/>
      <c r="AF90" s="157"/>
      <c r="AG90" s="158"/>
      <c r="AH90" s="159"/>
      <c r="AI90" s="160"/>
      <c r="AJ90" s="161"/>
      <c r="AK90" s="541" t="str">
        <f>IF(AND(N90&lt;&gt;"",OR(U90&lt;&gt;9,W90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90="加算対象外",N90&lt;&gt;"",AE90="―",AJ90="―"),"このサービスについては、キャリアパス要件Ⅰ・Ⅱか令和８年度特例要件のどちらかの要件を満たしている必要があります",""))</f>
        <v/>
      </c>
      <c r="AL90" s="542" t="str">
        <f>IF(N90="","",IF(OR(AND(COUNTIF(AP90,"未入力")&gt;0,AD90=""),AND(COUNTBLANK(AP90)&gt;0,AE90=""),AND(COUNTIF(AN90:BD90,"AF列に色付け")&gt;0,AF90=""),AND(COUNTIF(AN90:BD90,"AG列に色付け")&gt;0,OR(AG90="",AG90=0)),AND(COUNTIF(AN90:BD90,"AH列に色付け")&gt;0,AH90=""),AND(COUNTIF(AN90:BD90,"AI列に色付け")&gt;0,AI90=""),AND(COUNTIF(AN90:BD90,"AJ列に色付け")&gt;0,AJ90="",NOT(OR(BE90="AJ列色消し",BF90="AJ列色消し")))),"！記入が必要な欄（オレンジ色のセル）に空欄があります。空欄を埋めてください。",""))</f>
        <v/>
      </c>
      <c r="AM90" s="543"/>
      <c r="AN90" s="544" t="str">
        <f>IFERROR(VLOOKUP(K90,【参考】数式用!$A$2:$N$57,14,FALSE),"")</f>
        <v/>
      </c>
      <c r="AO90" s="544" t="str">
        <f>IF(AND(K90&lt;&gt;""),"N列に色付け","")</f>
        <v/>
      </c>
      <c r="AP90" s="545" t="str">
        <f>IF(AND(AC90&lt;&gt;0,AC90&lt;&gt;"",AN90="加算対象"),IF(AD90="○","入力済","未入力"),"")</f>
        <v/>
      </c>
      <c r="AQ90" s="545" t="str">
        <f>"キャリアパス要件Ⅰ・Ⅱ_"&amp;AN90</f>
        <v>キャリアパス要件Ⅰ・Ⅱ_</v>
      </c>
      <c r="AR90" s="546" t="str">
        <f>IF(AND(N90&lt;&gt;"",AE90=""),"未入力","入力済")</f>
        <v>入力済</v>
      </c>
      <c r="AS90" s="544" t="str">
        <f>IF(AND(N90&lt;&gt;"",N90&lt;&gt;"処遇改善加算Ⅳ",AN90="加算対象"),"AF列に色付け","")</f>
        <v/>
      </c>
      <c r="AT90" s="546" t="str">
        <f>IF(AND(N90&lt;&gt;"",N90&lt;&gt;"処遇改善加算Ⅳ",N90&lt;&gt;"処遇改善加算",AF90=""),"未入力","入力済")</f>
        <v>入力済</v>
      </c>
      <c r="AU90" s="546" t="str">
        <v/>
      </c>
      <c r="AV90" s="546" t="str">
        <f>IF(AND(AN90="加算対象",N90&lt;&gt;"処遇改善加算Ⅲ",N90&lt;&gt;"処遇改善加算Ⅳ",N90&lt;&gt;"",AU90&lt;&gt;"対象外"),1,"")</f>
        <v/>
      </c>
      <c r="AW90" s="544" t="str">
        <f>IF(AND(AV90=1,OR(AG90=0,AG90=""),AN90="加算対象"),"AH列に色付け","")</f>
        <v/>
      </c>
      <c r="AX90" s="544" t="str">
        <f>IF(AND($AV90=1,$AW90="AH列に色付け",OR($AG90="",$AH90="")),"未入力",IF(AND($AV90=1,$AW90="",$AG90=""),"未入力","入力済"))</f>
        <v>入力済</v>
      </c>
      <c r="AY90" s="546" t="str">
        <f>IFERROR(VLOOKUP(K90,【参考】数式用!$AR$3:$AS$49, 2, FALSE), "")</f>
        <v/>
      </c>
      <c r="AZ90" s="544" t="str">
        <f>IF(AND(AN90="加算対象",OR(N90="処遇改善加算Ⅰイ",N90="処遇改善加算Ⅰロ")),"AI列に色付け","")</f>
        <v/>
      </c>
      <c r="BA90" s="547" t="str">
        <f>IF(AND(OR(N90="処遇改善加算Ⅰイ",N90="処遇改善加算Ⅰロ"),AI90=""),"未入力","入力済")</f>
        <v>入力済</v>
      </c>
      <c r="BB90" s="546" t="str">
        <f>IFERROR(VLOOKUP(K90,【参考】数式用!$AX$3:$AY$56, 2, FALSE), "")</f>
        <v/>
      </c>
      <c r="BC90" s="544" t="str">
        <v/>
      </c>
      <c r="BD90" s="547" t="str">
        <f>IF(AND(COUNTIF(AE90:AH90,"*令和８年度特例要件を*")&gt;0,AJ90=""),"未入力","入力済")</f>
        <v>入力済</v>
      </c>
      <c r="BE90" s="547" t="str">
        <v/>
      </c>
      <c r="BF90" s="547" t="str">
        <f>IF(AND(N90="処遇改善加算",AE90="○"),"AJ列色消し","")</f>
        <v/>
      </c>
      <c r="BG90" s="547" t="str">
        <f>IF(OR(TRIM(BC90)="",BE90="AJ列色消し",BF90="AJ列色消し"),"","入力必要")</f>
        <v/>
      </c>
      <c r="BH90" s="547" t="str">
        <f>IF(AND(BE90="",BG90="入力必要"),IF(AJ90="","未入力","入力済"),"")</f>
        <v/>
      </c>
      <c r="BI90" s="547" t="str">
        <f>G90</f>
        <v/>
      </c>
      <c r="BM90" s="633" t="e">
        <f>VLOOKUP(K90,【参考】数式用!$A$2:$O$57,15,FALSE)</f>
        <v>#N/A</v>
      </c>
    </row>
    <row ht="109.9" customHeight="1" r="91" spans="1:65"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IF(Q91&gt;=1,(U91*12+W91)-(Q91*12+S91)+1,"")</f>
        <v/>
      </c>
      <c r="AA91" s="458" t="s">
        <v>275</v>
      </c>
      <c r="AB91" s="459" t="str">
        <f>IFERROR(ROUNDDOWN(ROUND(L91*O91,0)*M91,0)*Z91,"")</f>
        <v/>
      </c>
      <c r="AC91" s="460" t="str">
        <f>IFERROR(ROUNDDOWN(ROUNDDOWN(ROUND(L91*VLOOKUP(K91,【参考】数式用!$A$2:$M$57,MATCH("処遇改善加算Ⅳ",【参考】数式用!$G$3:$M$3,0)+6,0),0)*M91,0)*Z91*0.5,0), "")</f>
        <v/>
      </c>
      <c r="AD91" s="156"/>
      <c r="AE91" s="157"/>
      <c r="AF91" s="157"/>
      <c r="AG91" s="158"/>
      <c r="AH91" s="159"/>
      <c r="AI91" s="160"/>
      <c r="AJ91" s="161"/>
      <c r="AK91" s="541" t="str">
        <f>IF(AND(N91&lt;&gt;"",OR(U91&lt;&gt;9,W91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91="加算対象外",N91&lt;&gt;"",AE91="―",AJ91="―"),"このサービスについては、キャリアパス要件Ⅰ・Ⅱか令和８年度特例要件のどちらかの要件を満たしている必要があります",""))</f>
        <v/>
      </c>
      <c r="AL91" s="542" t="str">
        <f>IF(N91="","",IF(OR(AND(COUNTIF(AP91,"未入力")&gt;0,AD91=""),AND(COUNTBLANK(AP91)&gt;0,AE91=""),AND(COUNTIF(AN91:BD91,"AF列に色付け")&gt;0,AF91=""),AND(COUNTIF(AN91:BD91,"AG列に色付け")&gt;0,OR(AG91="",AG91=0)),AND(COUNTIF(AN91:BD91,"AH列に色付け")&gt;0,AH91=""),AND(COUNTIF(AN91:BD91,"AI列に色付け")&gt;0,AI91=""),AND(COUNTIF(AN91:BD91,"AJ列に色付け")&gt;0,AJ91="",NOT(OR(BE91="AJ列色消し",BF91="AJ列色消し")))),"！記入が必要な欄（オレンジ色のセル）に空欄があります。空欄を埋めてください。",""))</f>
        <v/>
      </c>
      <c r="AM91" s="543"/>
      <c r="AN91" s="544" t="str">
        <f>IFERROR(VLOOKUP(K91,【参考】数式用!$A$2:$N$57,14,FALSE),"")</f>
        <v/>
      </c>
      <c r="AO91" s="544" t="str">
        <f>IF(AND(K91&lt;&gt;""),"N列に色付け","")</f>
        <v/>
      </c>
      <c r="AP91" s="545" t="str">
        <f>IF(AND(AC91&lt;&gt;0,AC91&lt;&gt;"",AN91="加算対象"),IF(AD91="○","入力済","未入力"),"")</f>
        <v/>
      </c>
      <c r="AQ91" s="545" t="str">
        <f>"キャリアパス要件Ⅰ・Ⅱ_"&amp;AN91</f>
        <v>キャリアパス要件Ⅰ・Ⅱ_</v>
      </c>
      <c r="AR91" s="546" t="str">
        <f>IF(AND(N91&lt;&gt;"",AE91=""),"未入力","入力済")</f>
        <v>入力済</v>
      </c>
      <c r="AS91" s="544" t="str">
        <f>IF(AND(N91&lt;&gt;"",N91&lt;&gt;"処遇改善加算Ⅳ",AN91="加算対象"),"AF列に色付け","")</f>
        <v/>
      </c>
      <c r="AT91" s="546" t="str">
        <f>IF(AND(N91&lt;&gt;"",N91&lt;&gt;"処遇改善加算Ⅳ",N91&lt;&gt;"処遇改善加算",AF91=""),"未入力","入力済")</f>
        <v>入力済</v>
      </c>
      <c r="AU91" s="546" t="str">
        <v/>
      </c>
      <c r="AV91" s="546" t="str">
        <f>IF(AND(AN91="加算対象",N91&lt;&gt;"処遇改善加算Ⅲ",N91&lt;&gt;"処遇改善加算Ⅳ",N91&lt;&gt;"",AU91&lt;&gt;"対象外"),1,"")</f>
        <v/>
      </c>
      <c r="AW91" s="544" t="str">
        <f>IF(AND(AV91=1,OR(AG91=0,AG91=""),AN91="加算対象"),"AH列に色付け","")</f>
        <v/>
      </c>
      <c r="AX91" s="544" t="str">
        <f>IF(AND($AV91=1,$AW91="AH列に色付け",OR($AG91="",$AH91="")),"未入力",IF(AND($AV91=1,$AW91="",$AG91=""),"未入力","入力済"))</f>
        <v>入力済</v>
      </c>
      <c r="AY91" s="546" t="str">
        <f>IFERROR(VLOOKUP(K91,【参考】数式用!$AR$3:$AS$49, 2, FALSE), "")</f>
        <v/>
      </c>
      <c r="AZ91" s="544" t="str">
        <f>IF(AND(AN91="加算対象",OR(N91="処遇改善加算Ⅰイ",N91="処遇改善加算Ⅰロ")),"AI列に色付け","")</f>
        <v/>
      </c>
      <c r="BA91" s="547" t="str">
        <f>IF(AND(OR(N91="処遇改善加算Ⅰイ",N91="処遇改善加算Ⅰロ"),AI91=""),"未入力","入力済")</f>
        <v>入力済</v>
      </c>
      <c r="BB91" s="546" t="str">
        <f>IFERROR(VLOOKUP(K91,【参考】数式用!$AX$3:$AY$56, 2, FALSE), "")</f>
        <v/>
      </c>
      <c r="BC91" s="544" t="str">
        <v/>
      </c>
      <c r="BD91" s="547" t="str">
        <f>IF(AND(COUNTIF(AE91:AH91,"*令和８年度特例要件を*")&gt;0,AJ91=""),"未入力","入力済")</f>
        <v>入力済</v>
      </c>
      <c r="BE91" s="547" t="str">
        <v/>
      </c>
      <c r="BF91" s="547" t="str">
        <f>IF(AND(N91="処遇改善加算",AE91="○"),"AJ列色消し","")</f>
        <v/>
      </c>
      <c r="BG91" s="547" t="str">
        <f>IF(OR(TRIM(BC91)="",BE91="AJ列色消し",BF91="AJ列色消し"),"","入力必要")</f>
        <v/>
      </c>
      <c r="BH91" s="547" t="str">
        <f>IF(AND(BE91="",BG91="入力必要"),IF(AJ91="","未入力","入力済"),"")</f>
        <v/>
      </c>
      <c r="BI91" s="547" t="str">
        <f>G91</f>
        <v/>
      </c>
      <c r="BM91" s="633" t="e">
        <f>VLOOKUP(K91,【参考】数式用!$A$2:$O$57,15,FALSE)</f>
        <v>#N/A</v>
      </c>
    </row>
    <row ht="109.9" customHeight="1" r="92" spans="1:65"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IF(Q92&gt;=1,(U92*12+W92)-(Q92*12+S92)+1,"")</f>
        <v/>
      </c>
      <c r="AA92" s="458" t="s">
        <v>275</v>
      </c>
      <c r="AB92" s="459" t="str">
        <f>IFERROR(ROUNDDOWN(ROUND(L92*O92,0)*M92,0)*Z92,"")</f>
        <v/>
      </c>
      <c r="AC92" s="460" t="str">
        <f>IFERROR(ROUNDDOWN(ROUNDDOWN(ROUND(L92*VLOOKUP(K92,【参考】数式用!$A$2:$M$57,MATCH("処遇改善加算Ⅳ",【参考】数式用!$G$3:$M$3,0)+6,0),0)*M92,0)*Z92*0.5,0), "")</f>
        <v/>
      </c>
      <c r="AD92" s="156"/>
      <c r="AE92" s="157"/>
      <c r="AF92" s="157"/>
      <c r="AG92" s="158"/>
      <c r="AH92" s="159"/>
      <c r="AI92" s="160"/>
      <c r="AJ92" s="161"/>
      <c r="AK92" s="541" t="str">
        <f>IF(AND(N92&lt;&gt;"",OR(U92&lt;&gt;9,W92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92="加算対象外",N92&lt;&gt;"",AE92="―",AJ92="―"),"このサービスについては、キャリアパス要件Ⅰ・Ⅱか令和８年度特例要件のどちらかの要件を満たしている必要があります",""))</f>
        <v/>
      </c>
      <c r="AL92" s="542" t="str">
        <f>IF(N92="","",IF(OR(AND(COUNTIF(AP92,"未入力")&gt;0,AD92=""),AND(COUNTBLANK(AP92)&gt;0,AE92=""),AND(COUNTIF(AN92:BD92,"AF列に色付け")&gt;0,AF92=""),AND(COUNTIF(AN92:BD92,"AG列に色付け")&gt;0,OR(AG92="",AG92=0)),AND(COUNTIF(AN92:BD92,"AH列に色付け")&gt;0,AH92=""),AND(COUNTIF(AN92:BD92,"AI列に色付け")&gt;0,AI92=""),AND(COUNTIF(AN92:BD92,"AJ列に色付け")&gt;0,AJ92="",NOT(OR(BE92="AJ列色消し",BF92="AJ列色消し")))),"！記入が必要な欄（オレンジ色のセル）に空欄があります。空欄を埋めてください。",""))</f>
        <v/>
      </c>
      <c r="AM92" s="543"/>
      <c r="AN92" s="544" t="str">
        <f>IFERROR(VLOOKUP(K92,【参考】数式用!$A$2:$N$57,14,FALSE),"")</f>
        <v/>
      </c>
      <c r="AO92" s="544" t="str">
        <f>IF(AND(K92&lt;&gt;""),"N列に色付け","")</f>
        <v/>
      </c>
      <c r="AP92" s="545" t="str">
        <f>IF(AND(AC92&lt;&gt;0,AC92&lt;&gt;"",AN92="加算対象"),IF(AD92="○","入力済","未入力"),"")</f>
        <v/>
      </c>
      <c r="AQ92" s="545" t="str">
        <f>"キャリアパス要件Ⅰ・Ⅱ_"&amp;AN92</f>
        <v>キャリアパス要件Ⅰ・Ⅱ_</v>
      </c>
      <c r="AR92" s="546" t="str">
        <f>IF(AND(N92&lt;&gt;"",AE92=""),"未入力","入力済")</f>
        <v>入力済</v>
      </c>
      <c r="AS92" s="544" t="str">
        <f>IF(AND(N92&lt;&gt;"",N92&lt;&gt;"処遇改善加算Ⅳ",AN92="加算対象"),"AF列に色付け","")</f>
        <v/>
      </c>
      <c r="AT92" s="546" t="str">
        <f>IF(AND(N92&lt;&gt;"",N92&lt;&gt;"処遇改善加算Ⅳ",N92&lt;&gt;"処遇改善加算",AF92=""),"未入力","入力済")</f>
        <v>入力済</v>
      </c>
      <c r="AU92" s="546" t="str">
        <v/>
      </c>
      <c r="AV92" s="546" t="str">
        <f>IF(AND(AN92="加算対象",N92&lt;&gt;"処遇改善加算Ⅲ",N92&lt;&gt;"処遇改善加算Ⅳ",N92&lt;&gt;"",AU92&lt;&gt;"対象外"),1,"")</f>
        <v/>
      </c>
      <c r="AW92" s="544" t="str">
        <f>IF(AND(AV92=1,OR(AG92=0,AG92=""),AN92="加算対象"),"AH列に色付け","")</f>
        <v/>
      </c>
      <c r="AX92" s="544" t="str">
        <f>IF(AND($AV92=1,$AW92="AH列に色付け",OR($AG92="",$AH92="")),"未入力",IF(AND($AV92=1,$AW92="",$AG92=""),"未入力","入力済"))</f>
        <v>入力済</v>
      </c>
      <c r="AY92" s="546" t="str">
        <f>IFERROR(VLOOKUP(K92,【参考】数式用!$AR$3:$AS$49, 2, FALSE), "")</f>
        <v/>
      </c>
      <c r="AZ92" s="544" t="str">
        <f>IF(AND(AN92="加算対象",OR(N92="処遇改善加算Ⅰイ",N92="処遇改善加算Ⅰロ")),"AI列に色付け","")</f>
        <v/>
      </c>
      <c r="BA92" s="547" t="str">
        <f>IF(AND(OR(N92="処遇改善加算Ⅰイ",N92="処遇改善加算Ⅰロ"),AI92=""),"未入力","入力済")</f>
        <v>入力済</v>
      </c>
      <c r="BB92" s="546" t="str">
        <f>IFERROR(VLOOKUP(K92,【参考】数式用!$AX$3:$AY$56, 2, FALSE), "")</f>
        <v/>
      </c>
      <c r="BC92" s="544" t="str">
        <v/>
      </c>
      <c r="BD92" s="547" t="str">
        <f>IF(AND(COUNTIF(AE92:AH92,"*令和８年度特例要件を*")&gt;0,AJ92=""),"未入力","入力済")</f>
        <v>入力済</v>
      </c>
      <c r="BE92" s="547" t="str">
        <v/>
      </c>
      <c r="BF92" s="547" t="str">
        <f>IF(AND(N92="処遇改善加算",AE92="○"),"AJ列色消し","")</f>
        <v/>
      </c>
      <c r="BG92" s="547" t="str">
        <f>IF(OR(TRIM(BC92)="",BE92="AJ列色消し",BF92="AJ列色消し"),"","入力必要")</f>
        <v/>
      </c>
      <c r="BH92" s="547" t="str">
        <f>IF(AND(BE92="",BG92="入力必要"),IF(AJ92="","未入力","入力済"),"")</f>
        <v/>
      </c>
      <c r="BI92" s="547" t="str">
        <f>G92</f>
        <v/>
      </c>
      <c r="BM92" s="633" t="e">
        <f>VLOOKUP(K92,【参考】数式用!$A$2:$O$57,15,FALSE)</f>
        <v>#N/A</v>
      </c>
    </row>
    <row ht="109.9" customHeight="1" r="93" spans="1:65"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IF(Q93&gt;=1,(U93*12+W93)-(Q93*12+S93)+1,"")</f>
        <v/>
      </c>
      <c r="AA93" s="458" t="s">
        <v>275</v>
      </c>
      <c r="AB93" s="459" t="str">
        <f>IFERROR(ROUNDDOWN(ROUND(L93*O93,0)*M93,0)*Z93,"")</f>
        <v/>
      </c>
      <c r="AC93" s="460" t="str">
        <f>IFERROR(ROUNDDOWN(ROUNDDOWN(ROUND(L93*VLOOKUP(K93,【参考】数式用!$A$2:$M$57,MATCH("処遇改善加算Ⅳ",【参考】数式用!$G$3:$M$3,0)+6,0),0)*M93,0)*Z93*0.5,0), "")</f>
        <v/>
      </c>
      <c r="AD93" s="156"/>
      <c r="AE93" s="157"/>
      <c r="AF93" s="157"/>
      <c r="AG93" s="158"/>
      <c r="AH93" s="159"/>
      <c r="AI93" s="160"/>
      <c r="AJ93" s="161"/>
      <c r="AK93" s="541" t="str">
        <f>IF(AND(N93&lt;&gt;"",OR(U93&lt;&gt;9,W93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93="加算対象外",N93&lt;&gt;"",AE93="―",AJ93="―"),"このサービスについては、キャリアパス要件Ⅰ・Ⅱか令和８年度特例要件のどちらかの要件を満たしている必要があります",""))</f>
        <v/>
      </c>
      <c r="AL93" s="542" t="str">
        <f>IF(N93="","",IF(OR(AND(COUNTIF(AP93,"未入力")&gt;0,AD93=""),AND(COUNTBLANK(AP93)&gt;0,AE93=""),AND(COUNTIF(AN93:BD93,"AF列に色付け")&gt;0,AF93=""),AND(COUNTIF(AN93:BD93,"AG列に色付け")&gt;0,OR(AG93="",AG93=0)),AND(COUNTIF(AN93:BD93,"AH列に色付け")&gt;0,AH93=""),AND(COUNTIF(AN93:BD93,"AI列に色付け")&gt;0,AI93=""),AND(COUNTIF(AN93:BD93,"AJ列に色付け")&gt;0,AJ93="",NOT(OR(BE93="AJ列色消し",BF93="AJ列色消し")))),"！記入が必要な欄（オレンジ色のセル）に空欄があります。空欄を埋めてください。",""))</f>
        <v/>
      </c>
      <c r="AM93" s="543"/>
      <c r="AN93" s="544" t="str">
        <f>IFERROR(VLOOKUP(K93,【参考】数式用!$A$2:$N$57,14,FALSE),"")</f>
        <v/>
      </c>
      <c r="AO93" s="544" t="str">
        <f>IF(AND(K93&lt;&gt;""),"N列に色付け","")</f>
        <v/>
      </c>
      <c r="AP93" s="545" t="str">
        <f>IF(AND(AC93&lt;&gt;0,AC93&lt;&gt;"",AN93="加算対象"),IF(AD93="○","入力済","未入力"),"")</f>
        <v/>
      </c>
      <c r="AQ93" s="545" t="str">
        <f>"キャリアパス要件Ⅰ・Ⅱ_"&amp;AN93</f>
        <v>キャリアパス要件Ⅰ・Ⅱ_</v>
      </c>
      <c r="AR93" s="546" t="str">
        <f>IF(AND(N93&lt;&gt;"",AE93=""),"未入力","入力済")</f>
        <v>入力済</v>
      </c>
      <c r="AS93" s="544" t="str">
        <f>IF(AND(N93&lt;&gt;"",N93&lt;&gt;"処遇改善加算Ⅳ",AN93="加算対象"),"AF列に色付け","")</f>
        <v/>
      </c>
      <c r="AT93" s="546" t="str">
        <f>IF(AND(N93&lt;&gt;"",N93&lt;&gt;"処遇改善加算Ⅳ",N93&lt;&gt;"処遇改善加算",AF93=""),"未入力","入力済")</f>
        <v>入力済</v>
      </c>
      <c r="AU93" s="546" t="str">
        <v/>
      </c>
      <c r="AV93" s="546" t="str">
        <f>IF(AND(AN93="加算対象",N93&lt;&gt;"処遇改善加算Ⅲ",N93&lt;&gt;"処遇改善加算Ⅳ",N93&lt;&gt;"",AU93&lt;&gt;"対象外"),1,"")</f>
        <v/>
      </c>
      <c r="AW93" s="544" t="str">
        <f>IF(AND(AV93=1,OR(AG93=0,AG93=""),AN93="加算対象"),"AH列に色付け","")</f>
        <v/>
      </c>
      <c r="AX93" s="544" t="str">
        <f>IF(AND($AV93=1,$AW93="AH列に色付け",OR($AG93="",$AH93="")),"未入力",IF(AND($AV93=1,$AW93="",$AG93=""),"未入力","入力済"))</f>
        <v>入力済</v>
      </c>
      <c r="AY93" s="546" t="str">
        <f>IFERROR(VLOOKUP(K93,【参考】数式用!$AR$3:$AS$49, 2, FALSE), "")</f>
        <v/>
      </c>
      <c r="AZ93" s="544" t="str">
        <f>IF(AND(AN93="加算対象",OR(N93="処遇改善加算Ⅰイ",N93="処遇改善加算Ⅰロ")),"AI列に色付け","")</f>
        <v/>
      </c>
      <c r="BA93" s="547" t="str">
        <f>IF(AND(OR(N93="処遇改善加算Ⅰイ",N93="処遇改善加算Ⅰロ"),AI93=""),"未入力","入力済")</f>
        <v>入力済</v>
      </c>
      <c r="BB93" s="546" t="str">
        <f>IFERROR(VLOOKUP(K93,【参考】数式用!$AX$3:$AY$56, 2, FALSE), "")</f>
        <v/>
      </c>
      <c r="BC93" s="544" t="str">
        <v/>
      </c>
      <c r="BD93" s="547" t="str">
        <f>IF(AND(COUNTIF(AE93:AH93,"*令和８年度特例要件を*")&gt;0,AJ93=""),"未入力","入力済")</f>
        <v>入力済</v>
      </c>
      <c r="BE93" s="547" t="str">
        <v/>
      </c>
      <c r="BF93" s="547" t="str">
        <f>IF(AND(N93="処遇改善加算",AE93="○"),"AJ列色消し","")</f>
        <v/>
      </c>
      <c r="BG93" s="547" t="str">
        <f>IF(OR(TRIM(BC93)="",BE93="AJ列色消し",BF93="AJ列色消し"),"","入力必要")</f>
        <v/>
      </c>
      <c r="BH93" s="547" t="str">
        <f>IF(AND(BE93="",BG93="入力必要"),IF(AJ93="","未入力","入力済"),"")</f>
        <v/>
      </c>
      <c r="BI93" s="547" t="str">
        <f>G93</f>
        <v/>
      </c>
      <c r="BM93" s="633" t="e">
        <f>VLOOKUP(K93,【参考】数式用!$A$2:$O$57,15,FALSE)</f>
        <v>#N/A</v>
      </c>
    </row>
    <row ht="109.9" customHeight="1" r="94" spans="1:65"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IF(Q94&gt;=1,(U94*12+W94)-(Q94*12+S94)+1,"")</f>
        <v/>
      </c>
      <c r="AA94" s="458" t="s">
        <v>275</v>
      </c>
      <c r="AB94" s="459" t="str">
        <f>IFERROR(ROUNDDOWN(ROUND(L94*O94,0)*M94,0)*Z94,"")</f>
        <v/>
      </c>
      <c r="AC94" s="460" t="str">
        <f>IFERROR(ROUNDDOWN(ROUNDDOWN(ROUND(L94*VLOOKUP(K94,【参考】数式用!$A$2:$M$57,MATCH("処遇改善加算Ⅳ",【参考】数式用!$G$3:$M$3,0)+6,0),0)*M94,0)*Z94*0.5,0), "")</f>
        <v/>
      </c>
      <c r="AD94" s="156"/>
      <c r="AE94" s="157"/>
      <c r="AF94" s="157"/>
      <c r="AG94" s="158"/>
      <c r="AH94" s="159"/>
      <c r="AI94" s="160"/>
      <c r="AJ94" s="161"/>
      <c r="AK94" s="541" t="str">
        <f>IF(AND(N94&lt;&gt;"",OR(U94&lt;&gt;9,W94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94="加算対象外",N94&lt;&gt;"",AE94="―",AJ94="―"),"このサービスについては、キャリアパス要件Ⅰ・Ⅱか令和８年度特例要件のどちらかの要件を満たしている必要があります",""))</f>
        <v/>
      </c>
      <c r="AL94" s="542" t="str">
        <f>IF(N94="","",IF(OR(AND(COUNTIF(AP94,"未入力")&gt;0,AD94=""),AND(COUNTBLANK(AP94)&gt;0,AE94=""),AND(COUNTIF(AN94:BD94,"AF列に色付け")&gt;0,AF94=""),AND(COUNTIF(AN94:BD94,"AG列に色付け")&gt;0,OR(AG94="",AG94=0)),AND(COUNTIF(AN94:BD94,"AH列に色付け")&gt;0,AH94=""),AND(COUNTIF(AN94:BD94,"AI列に色付け")&gt;0,AI94=""),AND(COUNTIF(AN94:BD94,"AJ列に色付け")&gt;0,AJ94="",NOT(OR(BE94="AJ列色消し",BF94="AJ列色消し")))),"！記入が必要な欄（オレンジ色のセル）に空欄があります。空欄を埋めてください。",""))</f>
        <v/>
      </c>
      <c r="AM94" s="543"/>
      <c r="AN94" s="544" t="str">
        <f>IFERROR(VLOOKUP(K94,【参考】数式用!$A$2:$N$57,14,FALSE),"")</f>
        <v/>
      </c>
      <c r="AO94" s="544" t="str">
        <f>IF(AND(K94&lt;&gt;""),"N列に色付け","")</f>
        <v/>
      </c>
      <c r="AP94" s="545" t="str">
        <f>IF(AND(AC94&lt;&gt;0,AC94&lt;&gt;"",AN94="加算対象"),IF(AD94="○","入力済","未入力"),"")</f>
        <v/>
      </c>
      <c r="AQ94" s="545" t="str">
        <f>"キャリアパス要件Ⅰ・Ⅱ_"&amp;AN94</f>
        <v>キャリアパス要件Ⅰ・Ⅱ_</v>
      </c>
      <c r="AR94" s="546" t="str">
        <f>IF(AND(N94&lt;&gt;"",AE94=""),"未入力","入力済")</f>
        <v>入力済</v>
      </c>
      <c r="AS94" s="544" t="str">
        <f>IF(AND(N94&lt;&gt;"",N94&lt;&gt;"処遇改善加算Ⅳ",AN94="加算対象"),"AF列に色付け","")</f>
        <v/>
      </c>
      <c r="AT94" s="546" t="str">
        <f>IF(AND(N94&lt;&gt;"",N94&lt;&gt;"処遇改善加算Ⅳ",N94&lt;&gt;"処遇改善加算",AF94=""),"未入力","入力済")</f>
        <v>入力済</v>
      </c>
      <c r="AU94" s="546" t="str">
        <v/>
      </c>
      <c r="AV94" s="546" t="str">
        <f>IF(AND(AN94="加算対象",N94&lt;&gt;"処遇改善加算Ⅲ",N94&lt;&gt;"処遇改善加算Ⅳ",N94&lt;&gt;"",AU94&lt;&gt;"対象外"),1,"")</f>
        <v/>
      </c>
      <c r="AW94" s="544" t="str">
        <f>IF(AND(AV94=1,OR(AG94=0,AG94=""),AN94="加算対象"),"AH列に色付け","")</f>
        <v/>
      </c>
      <c r="AX94" s="544" t="str">
        <f>IF(AND($AV94=1,$AW94="AH列に色付け",OR($AG94="",$AH94="")),"未入力",IF(AND($AV94=1,$AW94="",$AG94=""),"未入力","入力済"))</f>
        <v>入力済</v>
      </c>
      <c r="AY94" s="546" t="str">
        <f>IFERROR(VLOOKUP(K94,【参考】数式用!$AR$3:$AS$49, 2, FALSE), "")</f>
        <v/>
      </c>
      <c r="AZ94" s="544" t="str">
        <f>IF(AND(AN94="加算対象",OR(N94="処遇改善加算Ⅰイ",N94="処遇改善加算Ⅰロ")),"AI列に色付け","")</f>
        <v/>
      </c>
      <c r="BA94" s="547" t="str">
        <f>IF(AND(OR(N94="処遇改善加算Ⅰイ",N94="処遇改善加算Ⅰロ"),AI94=""),"未入力","入力済")</f>
        <v>入力済</v>
      </c>
      <c r="BB94" s="546" t="str">
        <f>IFERROR(VLOOKUP(K94,【参考】数式用!$AX$3:$AY$56, 2, FALSE), "")</f>
        <v/>
      </c>
      <c r="BC94" s="544" t="str">
        <v/>
      </c>
      <c r="BD94" s="547" t="str">
        <f>IF(AND(COUNTIF(AE94:AH94,"*令和８年度特例要件を*")&gt;0,AJ94=""),"未入力","入力済")</f>
        <v>入力済</v>
      </c>
      <c r="BE94" s="547" t="str">
        <v/>
      </c>
      <c r="BF94" s="547" t="str">
        <f>IF(AND(N94="処遇改善加算",AE94="○"),"AJ列色消し","")</f>
        <v/>
      </c>
      <c r="BG94" s="547" t="str">
        <f>IF(OR(TRIM(BC94)="",BE94="AJ列色消し",BF94="AJ列色消し"),"","入力必要")</f>
        <v/>
      </c>
      <c r="BH94" s="547" t="str">
        <f>IF(AND(BE94="",BG94="入力必要"),IF(AJ94="","未入力","入力済"),"")</f>
        <v/>
      </c>
      <c r="BI94" s="547" t="str">
        <f>G94</f>
        <v/>
      </c>
      <c r="BM94" s="633" t="e">
        <f>VLOOKUP(K94,【参考】数式用!$A$2:$O$57,15,FALSE)</f>
        <v>#N/A</v>
      </c>
    </row>
    <row ht="109.9" customHeight="1" r="95" spans="1:65"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IF(Q95&gt;=1,(U95*12+W95)-(Q95*12+S95)+1,"")</f>
        <v/>
      </c>
      <c r="AA95" s="458" t="s">
        <v>275</v>
      </c>
      <c r="AB95" s="459" t="str">
        <f>IFERROR(ROUNDDOWN(ROUND(L95*O95,0)*M95,0)*Z95,"")</f>
        <v/>
      </c>
      <c r="AC95" s="460" t="str">
        <f>IFERROR(ROUNDDOWN(ROUNDDOWN(ROUND(L95*VLOOKUP(K95,【参考】数式用!$A$2:$M$57,MATCH("処遇改善加算Ⅳ",【参考】数式用!$G$3:$M$3,0)+6,0),0)*M95,0)*Z95*0.5,0), "")</f>
        <v/>
      </c>
      <c r="AD95" s="156"/>
      <c r="AE95" s="157"/>
      <c r="AF95" s="157"/>
      <c r="AG95" s="158"/>
      <c r="AH95" s="159"/>
      <c r="AI95" s="160"/>
      <c r="AJ95" s="161"/>
      <c r="AK95" s="541" t="str">
        <f>IF(AND(N95&lt;&gt;"",OR(U95&lt;&gt;9,W95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95="加算対象外",N95&lt;&gt;"",AE95="―",AJ95="―"),"このサービスについては、キャリアパス要件Ⅰ・Ⅱか令和８年度特例要件のどちらかの要件を満たしている必要があります",""))</f>
        <v/>
      </c>
      <c r="AL95" s="542" t="str">
        <f>IF(N95="","",IF(OR(AND(COUNTIF(AP95,"未入力")&gt;0,AD95=""),AND(COUNTBLANK(AP95)&gt;0,AE95=""),AND(COUNTIF(AN95:BD95,"AF列に色付け")&gt;0,AF95=""),AND(COUNTIF(AN95:BD95,"AG列に色付け")&gt;0,OR(AG95="",AG95=0)),AND(COUNTIF(AN95:BD95,"AH列に色付け")&gt;0,AH95=""),AND(COUNTIF(AN95:BD95,"AI列に色付け")&gt;0,AI95=""),AND(COUNTIF(AN95:BD95,"AJ列に色付け")&gt;0,AJ95="",NOT(OR(BE95="AJ列色消し",BF95="AJ列色消し")))),"！記入が必要な欄（オレンジ色のセル）に空欄があります。空欄を埋めてください。",""))</f>
        <v/>
      </c>
      <c r="AM95" s="543"/>
      <c r="AN95" s="544" t="str">
        <f>IFERROR(VLOOKUP(K95,【参考】数式用!$A$2:$N$57,14,FALSE),"")</f>
        <v/>
      </c>
      <c r="AO95" s="544" t="str">
        <f>IF(AND(K95&lt;&gt;""),"N列に色付け","")</f>
        <v/>
      </c>
      <c r="AP95" s="545" t="str">
        <f>IF(AND(AC95&lt;&gt;0,AC95&lt;&gt;"",AN95="加算対象"),IF(AD95="○","入力済","未入力"),"")</f>
        <v/>
      </c>
      <c r="AQ95" s="545" t="str">
        <f>"キャリアパス要件Ⅰ・Ⅱ_"&amp;AN95</f>
        <v>キャリアパス要件Ⅰ・Ⅱ_</v>
      </c>
      <c r="AR95" s="546" t="str">
        <f>IF(AND(N95&lt;&gt;"",AE95=""),"未入力","入力済")</f>
        <v>入力済</v>
      </c>
      <c r="AS95" s="544" t="str">
        <f>IF(AND(N95&lt;&gt;"",N95&lt;&gt;"処遇改善加算Ⅳ",AN95="加算対象"),"AF列に色付け","")</f>
        <v/>
      </c>
      <c r="AT95" s="546" t="str">
        <f>IF(AND(N95&lt;&gt;"",N95&lt;&gt;"処遇改善加算Ⅳ",N95&lt;&gt;"処遇改善加算",AF95=""),"未入力","入力済")</f>
        <v>入力済</v>
      </c>
      <c r="AU95" s="546" t="str">
        <v/>
      </c>
      <c r="AV95" s="546" t="str">
        <f>IF(AND(AN95="加算対象",N95&lt;&gt;"処遇改善加算Ⅲ",N95&lt;&gt;"処遇改善加算Ⅳ",N95&lt;&gt;"",AU95&lt;&gt;"対象外"),1,"")</f>
        <v/>
      </c>
      <c r="AW95" s="544" t="str">
        <f>IF(AND(AV95=1,OR(AG95=0,AG95=""),AN95="加算対象"),"AH列に色付け","")</f>
        <v/>
      </c>
      <c r="AX95" s="544" t="str">
        <f>IF(AND($AV95=1,$AW95="AH列に色付け",OR($AG95="",$AH95="")),"未入力",IF(AND($AV95=1,$AW95="",$AG95=""),"未入力","入力済"))</f>
        <v>入力済</v>
      </c>
      <c r="AY95" s="546" t="str">
        <f>IFERROR(VLOOKUP(K95,【参考】数式用!$AR$3:$AS$49, 2, FALSE), "")</f>
        <v/>
      </c>
      <c r="AZ95" s="544" t="str">
        <f>IF(AND(AN95="加算対象",OR(N95="処遇改善加算Ⅰイ",N95="処遇改善加算Ⅰロ")),"AI列に色付け","")</f>
        <v/>
      </c>
      <c r="BA95" s="547" t="str">
        <f>IF(AND(OR(N95="処遇改善加算Ⅰイ",N95="処遇改善加算Ⅰロ"),AI95=""),"未入力","入力済")</f>
        <v>入力済</v>
      </c>
      <c r="BB95" s="546" t="str">
        <f>IFERROR(VLOOKUP(K95,【参考】数式用!$AX$3:$AY$56, 2, FALSE), "")</f>
        <v/>
      </c>
      <c r="BC95" s="544" t="str">
        <v/>
      </c>
      <c r="BD95" s="547" t="str">
        <f>IF(AND(COUNTIF(AE95:AH95,"*令和８年度特例要件を*")&gt;0,AJ95=""),"未入力","入力済")</f>
        <v>入力済</v>
      </c>
      <c r="BE95" s="547" t="str">
        <v/>
      </c>
      <c r="BF95" s="547" t="str">
        <f>IF(AND(N95="処遇改善加算",AE95="○"),"AJ列色消し","")</f>
        <v/>
      </c>
      <c r="BG95" s="547" t="str">
        <f>IF(OR(TRIM(BC95)="",BE95="AJ列色消し",BF95="AJ列色消し"),"","入力必要")</f>
        <v/>
      </c>
      <c r="BH95" s="547" t="str">
        <f>IF(AND(BE95="",BG95="入力必要"),IF(AJ95="","未入力","入力済"),"")</f>
        <v/>
      </c>
      <c r="BI95" s="547" t="str">
        <f>G95</f>
        <v/>
      </c>
      <c r="BM95" s="633" t="e">
        <f>VLOOKUP(K95,【参考】数式用!$A$2:$O$57,15,FALSE)</f>
        <v>#N/A</v>
      </c>
    </row>
    <row ht="109.9" customHeight="1" r="96" spans="1:65"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IF(Q96&gt;=1,(U96*12+W96)-(Q96*12+S96)+1,"")</f>
        <v/>
      </c>
      <c r="AA96" s="458" t="s">
        <v>275</v>
      </c>
      <c r="AB96" s="459" t="str">
        <f>IFERROR(ROUNDDOWN(ROUND(L96*O96,0)*M96,0)*Z96,"")</f>
        <v/>
      </c>
      <c r="AC96" s="460" t="str">
        <f>IFERROR(ROUNDDOWN(ROUNDDOWN(ROUND(L96*VLOOKUP(K96,【参考】数式用!$A$2:$M$57,MATCH("処遇改善加算Ⅳ",【参考】数式用!$G$3:$M$3,0)+6,0),0)*M96,0)*Z96*0.5,0), "")</f>
        <v/>
      </c>
      <c r="AD96" s="156"/>
      <c r="AE96" s="157"/>
      <c r="AF96" s="157"/>
      <c r="AG96" s="158"/>
      <c r="AH96" s="159"/>
      <c r="AI96" s="160"/>
      <c r="AJ96" s="161"/>
      <c r="AK96" s="541" t="str">
        <f>IF(AND(N96&lt;&gt;"",OR(U96&lt;&gt;9,W96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96="加算対象外",N96&lt;&gt;"",AE96="―",AJ96="―"),"このサービスについては、キャリアパス要件Ⅰ・Ⅱか令和８年度特例要件のどちらかの要件を満たしている必要があります",""))</f>
        <v/>
      </c>
      <c r="AL96" s="542" t="str">
        <f>IF(N96="","",IF(OR(AND(COUNTIF(AP96,"未入力")&gt;0,AD96=""),AND(COUNTBLANK(AP96)&gt;0,AE96=""),AND(COUNTIF(AN96:BD96,"AF列に色付け")&gt;0,AF96=""),AND(COUNTIF(AN96:BD96,"AG列に色付け")&gt;0,OR(AG96="",AG96=0)),AND(COUNTIF(AN96:BD96,"AH列に色付け")&gt;0,AH96=""),AND(COUNTIF(AN96:BD96,"AI列に色付け")&gt;0,AI96=""),AND(COUNTIF(AN96:BD96,"AJ列に色付け")&gt;0,AJ96="",NOT(OR(BE96="AJ列色消し",BF96="AJ列色消し")))),"！記入が必要な欄（オレンジ色のセル）に空欄があります。空欄を埋めてください。",""))</f>
        <v/>
      </c>
      <c r="AM96" s="543"/>
      <c r="AN96" s="544" t="str">
        <f>IFERROR(VLOOKUP(K96,【参考】数式用!$A$2:$N$57,14,FALSE),"")</f>
        <v/>
      </c>
      <c r="AO96" s="544" t="str">
        <f>IF(AND(K96&lt;&gt;""),"N列に色付け","")</f>
        <v/>
      </c>
      <c r="AP96" s="545" t="str">
        <f>IF(AND(AC96&lt;&gt;0,AC96&lt;&gt;"",AN96="加算対象"),IF(AD96="○","入力済","未入力"),"")</f>
        <v/>
      </c>
      <c r="AQ96" s="545" t="str">
        <f>"キャリアパス要件Ⅰ・Ⅱ_"&amp;AN96</f>
        <v>キャリアパス要件Ⅰ・Ⅱ_</v>
      </c>
      <c r="AR96" s="546" t="str">
        <f>IF(AND(N96&lt;&gt;"",AE96=""),"未入力","入力済")</f>
        <v>入力済</v>
      </c>
      <c r="AS96" s="544" t="str">
        <f>IF(AND(N96&lt;&gt;"",N96&lt;&gt;"処遇改善加算Ⅳ",AN96="加算対象"),"AF列に色付け","")</f>
        <v/>
      </c>
      <c r="AT96" s="546" t="str">
        <f>IF(AND(N96&lt;&gt;"",N96&lt;&gt;"処遇改善加算Ⅳ",N96&lt;&gt;"処遇改善加算",AF96=""),"未入力","入力済")</f>
        <v>入力済</v>
      </c>
      <c r="AU96" s="546" t="str">
        <v/>
      </c>
      <c r="AV96" s="546" t="str">
        <f>IF(AND(AN96="加算対象",N96&lt;&gt;"処遇改善加算Ⅲ",N96&lt;&gt;"処遇改善加算Ⅳ",N96&lt;&gt;"",AU96&lt;&gt;"対象外"),1,"")</f>
        <v/>
      </c>
      <c r="AW96" s="544" t="str">
        <f>IF(AND(AV96=1,OR(AG96=0,AG96=""),AN96="加算対象"),"AH列に色付け","")</f>
        <v/>
      </c>
      <c r="AX96" s="544" t="str">
        <f>IF(AND($AV96=1,$AW96="AH列に色付け",OR($AG96="",$AH96="")),"未入力",IF(AND($AV96=1,$AW96="",$AG96=""),"未入力","入力済"))</f>
        <v>入力済</v>
      </c>
      <c r="AY96" s="546" t="str">
        <f>IFERROR(VLOOKUP(K96,【参考】数式用!$AR$3:$AS$49, 2, FALSE), "")</f>
        <v/>
      </c>
      <c r="AZ96" s="544" t="str">
        <f>IF(AND(AN96="加算対象",OR(N96="処遇改善加算Ⅰイ",N96="処遇改善加算Ⅰロ")),"AI列に色付け","")</f>
        <v/>
      </c>
      <c r="BA96" s="547" t="str">
        <f>IF(AND(OR(N96="処遇改善加算Ⅰイ",N96="処遇改善加算Ⅰロ"),AI96=""),"未入力","入力済")</f>
        <v>入力済</v>
      </c>
      <c r="BB96" s="546" t="str">
        <f>IFERROR(VLOOKUP(K96,【参考】数式用!$AX$3:$AY$56, 2, FALSE), "")</f>
        <v/>
      </c>
      <c r="BC96" s="544" t="str">
        <v/>
      </c>
      <c r="BD96" s="547" t="str">
        <f>IF(AND(COUNTIF(AE96:AH96,"*令和８年度特例要件を*")&gt;0,AJ96=""),"未入力","入力済")</f>
        <v>入力済</v>
      </c>
      <c r="BE96" s="547" t="str">
        <v/>
      </c>
      <c r="BF96" s="547" t="str">
        <f>IF(AND(N96="処遇改善加算",AE96="○"),"AJ列色消し","")</f>
        <v/>
      </c>
      <c r="BG96" s="547" t="str">
        <f>IF(OR(TRIM(BC96)="",BE96="AJ列色消し",BF96="AJ列色消し"),"","入力必要")</f>
        <v/>
      </c>
      <c r="BH96" s="547" t="str">
        <f>IF(AND(BE96="",BG96="入力必要"),IF(AJ96="","未入力","入力済"),"")</f>
        <v/>
      </c>
      <c r="BI96" s="547" t="str">
        <f>G96</f>
        <v/>
      </c>
      <c r="BM96" s="633" t="e">
        <f>VLOOKUP(K96,【参考】数式用!$A$2:$O$57,15,FALSE)</f>
        <v>#N/A</v>
      </c>
    </row>
    <row ht="109.9" customHeight="1" r="97" spans="1:65"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IF(Q97&gt;=1,(U97*12+W97)-(Q97*12+S97)+1,"")</f>
        <v/>
      </c>
      <c r="AA97" s="458" t="s">
        <v>275</v>
      </c>
      <c r="AB97" s="459" t="str">
        <f>IFERROR(ROUNDDOWN(ROUND(L97*O97,0)*M97,0)*Z97,"")</f>
        <v/>
      </c>
      <c r="AC97" s="460" t="str">
        <f>IFERROR(ROUNDDOWN(ROUNDDOWN(ROUND(L97*VLOOKUP(K97,【参考】数式用!$A$2:$M$57,MATCH("処遇改善加算Ⅳ",【参考】数式用!$G$3:$M$3,0)+6,0),0)*M97,0)*Z97*0.5,0), "")</f>
        <v/>
      </c>
      <c r="AD97" s="156"/>
      <c r="AE97" s="157"/>
      <c r="AF97" s="157"/>
      <c r="AG97" s="158"/>
      <c r="AH97" s="159"/>
      <c r="AI97" s="160"/>
      <c r="AJ97" s="161"/>
      <c r="AK97" s="541" t="str">
        <f>IF(AND(N97&lt;&gt;"",OR(U97&lt;&gt;9,W97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97="加算対象外",N97&lt;&gt;"",AE97="―",AJ97="―"),"このサービスについては、キャリアパス要件Ⅰ・Ⅱか令和８年度特例要件のどちらかの要件を満たしている必要があります",""))</f>
        <v/>
      </c>
      <c r="AL97" s="542" t="str">
        <f>IF(N97="","",IF(OR(AND(COUNTIF(AP97,"未入力")&gt;0,AD97=""),AND(COUNTBLANK(AP97)&gt;0,AE97=""),AND(COUNTIF(AN97:BD97,"AF列に色付け")&gt;0,AF97=""),AND(COUNTIF(AN97:BD97,"AG列に色付け")&gt;0,OR(AG97="",AG97=0)),AND(COUNTIF(AN97:BD97,"AH列に色付け")&gt;0,AH97=""),AND(COUNTIF(AN97:BD97,"AI列に色付け")&gt;0,AI97=""),AND(COUNTIF(AN97:BD97,"AJ列に色付け")&gt;0,AJ97="",NOT(OR(BE97="AJ列色消し",BF97="AJ列色消し")))),"！記入が必要な欄（オレンジ色のセル）に空欄があります。空欄を埋めてください。",""))</f>
        <v/>
      </c>
      <c r="AM97" s="543"/>
      <c r="AN97" s="544" t="str">
        <f>IFERROR(VLOOKUP(K97,【参考】数式用!$A$2:$N$57,14,FALSE),"")</f>
        <v/>
      </c>
      <c r="AO97" s="544" t="str">
        <f>IF(AND(K97&lt;&gt;""),"N列に色付け","")</f>
        <v/>
      </c>
      <c r="AP97" s="545" t="str">
        <f>IF(AND(AC97&lt;&gt;0,AC97&lt;&gt;"",AN97="加算対象"),IF(AD97="○","入力済","未入力"),"")</f>
        <v/>
      </c>
      <c r="AQ97" s="545" t="str">
        <f>"キャリアパス要件Ⅰ・Ⅱ_"&amp;AN97</f>
        <v>キャリアパス要件Ⅰ・Ⅱ_</v>
      </c>
      <c r="AR97" s="546" t="str">
        <f>IF(AND(N97&lt;&gt;"",AE97=""),"未入力","入力済")</f>
        <v>入力済</v>
      </c>
      <c r="AS97" s="544" t="str">
        <f>IF(AND(N97&lt;&gt;"",N97&lt;&gt;"処遇改善加算Ⅳ",AN97="加算対象"),"AF列に色付け","")</f>
        <v/>
      </c>
      <c r="AT97" s="546" t="str">
        <f>IF(AND(N97&lt;&gt;"",N97&lt;&gt;"処遇改善加算Ⅳ",N97&lt;&gt;"処遇改善加算",AF97=""),"未入力","入力済")</f>
        <v>入力済</v>
      </c>
      <c r="AU97" s="546" t="str">
        <v/>
      </c>
      <c r="AV97" s="546" t="str">
        <f>IF(AND(AN97="加算対象",N97&lt;&gt;"処遇改善加算Ⅲ",N97&lt;&gt;"処遇改善加算Ⅳ",N97&lt;&gt;"",AU97&lt;&gt;"対象外"),1,"")</f>
        <v/>
      </c>
      <c r="AW97" s="544" t="str">
        <f>IF(AND(AV97=1,OR(AG97=0,AG97=""),AN97="加算対象"),"AH列に色付け","")</f>
        <v/>
      </c>
      <c r="AX97" s="544" t="str">
        <f>IF(AND($AV97=1,$AW97="AH列に色付け",OR($AG97="",$AH97="")),"未入力",IF(AND($AV97=1,$AW97="",$AG97=""),"未入力","入力済"))</f>
        <v>入力済</v>
      </c>
      <c r="AY97" s="546" t="str">
        <f>IFERROR(VLOOKUP(K97,【参考】数式用!$AR$3:$AS$49, 2, FALSE), "")</f>
        <v/>
      </c>
      <c r="AZ97" s="544" t="str">
        <f>IF(AND(AN97="加算対象",OR(N97="処遇改善加算Ⅰイ",N97="処遇改善加算Ⅰロ")),"AI列に色付け","")</f>
        <v/>
      </c>
      <c r="BA97" s="547" t="str">
        <f>IF(AND(OR(N97="処遇改善加算Ⅰイ",N97="処遇改善加算Ⅰロ"),AI97=""),"未入力","入力済")</f>
        <v>入力済</v>
      </c>
      <c r="BB97" s="546" t="str">
        <f>IFERROR(VLOOKUP(K97,【参考】数式用!$AX$3:$AY$56, 2, FALSE), "")</f>
        <v/>
      </c>
      <c r="BC97" s="544" t="str">
        <v/>
      </c>
      <c r="BD97" s="547" t="str">
        <f>IF(AND(COUNTIF(AE97:AH97,"*令和８年度特例要件を*")&gt;0,AJ97=""),"未入力","入力済")</f>
        <v>入力済</v>
      </c>
      <c r="BE97" s="547" t="str">
        <v/>
      </c>
      <c r="BF97" s="547" t="str">
        <f>IF(AND(N97="処遇改善加算",AE97="○"),"AJ列色消し","")</f>
        <v/>
      </c>
      <c r="BG97" s="547" t="str">
        <f>IF(OR(TRIM(BC97)="",BE97="AJ列色消し",BF97="AJ列色消し"),"","入力必要")</f>
        <v/>
      </c>
      <c r="BH97" s="547" t="str">
        <f>IF(AND(BE97="",BG97="入力必要"),IF(AJ97="","未入力","入力済"),"")</f>
        <v/>
      </c>
      <c r="BI97" s="547" t="str">
        <f>G97</f>
        <v/>
      </c>
      <c r="BM97" s="633" t="e">
        <f>VLOOKUP(K97,【参考】数式用!$A$2:$O$57,15,FALSE)</f>
        <v>#N/A</v>
      </c>
    </row>
    <row ht="109.9" customHeight="1" r="98" spans="1:65"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IF(Q98&gt;=1,(U98*12+W98)-(Q98*12+S98)+1,"")</f>
        <v/>
      </c>
      <c r="AA98" s="458" t="s">
        <v>275</v>
      </c>
      <c r="AB98" s="459" t="str">
        <f>IFERROR(ROUNDDOWN(ROUND(L98*O98,0)*M98,0)*Z98,"")</f>
        <v/>
      </c>
      <c r="AC98" s="460" t="str">
        <f>IFERROR(ROUNDDOWN(ROUNDDOWN(ROUND(L98*VLOOKUP(K98,【参考】数式用!$A$2:$M$57,MATCH("処遇改善加算Ⅳ",【参考】数式用!$G$3:$M$3,0)+6,0),0)*M98,0)*Z98*0.5,0), "")</f>
        <v/>
      </c>
      <c r="AD98" s="156"/>
      <c r="AE98" s="157"/>
      <c r="AF98" s="157"/>
      <c r="AG98" s="158"/>
      <c r="AH98" s="159"/>
      <c r="AI98" s="160"/>
      <c r="AJ98" s="161"/>
      <c r="AK98" s="541" t="str">
        <f>IF(AND(N98&lt;&gt;"",OR(U98&lt;&gt;9,W98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98="加算対象外",N98&lt;&gt;"",AE98="―",AJ98="―"),"このサービスについては、キャリアパス要件Ⅰ・Ⅱか令和８年度特例要件のどちらかの要件を満たしている必要があります",""))</f>
        <v/>
      </c>
      <c r="AL98" s="542" t="str">
        <f>IF(N98="","",IF(OR(AND(COUNTIF(AP98,"未入力")&gt;0,AD98=""),AND(COUNTBLANK(AP98)&gt;0,AE98=""),AND(COUNTIF(AN98:BD98,"AF列に色付け")&gt;0,AF98=""),AND(COUNTIF(AN98:BD98,"AG列に色付け")&gt;0,OR(AG98="",AG98=0)),AND(COUNTIF(AN98:BD98,"AH列に色付け")&gt;0,AH98=""),AND(COUNTIF(AN98:BD98,"AI列に色付け")&gt;0,AI98=""),AND(COUNTIF(AN98:BD98,"AJ列に色付け")&gt;0,AJ98="",NOT(OR(BE98="AJ列色消し",BF98="AJ列色消し")))),"！記入が必要な欄（オレンジ色のセル）に空欄があります。空欄を埋めてください。",""))</f>
        <v/>
      </c>
      <c r="AM98" s="543"/>
      <c r="AN98" s="544" t="str">
        <f>IFERROR(VLOOKUP(K98,【参考】数式用!$A$2:$N$57,14,FALSE),"")</f>
        <v/>
      </c>
      <c r="AO98" s="544" t="str">
        <f>IF(AND(K98&lt;&gt;""),"N列に色付け","")</f>
        <v/>
      </c>
      <c r="AP98" s="545" t="str">
        <f>IF(AND(AC98&lt;&gt;0,AC98&lt;&gt;"",AN98="加算対象"),IF(AD98="○","入力済","未入力"),"")</f>
        <v/>
      </c>
      <c r="AQ98" s="545" t="str">
        <f>"キャリアパス要件Ⅰ・Ⅱ_"&amp;AN98</f>
        <v>キャリアパス要件Ⅰ・Ⅱ_</v>
      </c>
      <c r="AR98" s="546" t="str">
        <f>IF(AND(N98&lt;&gt;"",AE98=""),"未入力","入力済")</f>
        <v>入力済</v>
      </c>
      <c r="AS98" s="544" t="str">
        <f>IF(AND(N98&lt;&gt;"",N98&lt;&gt;"処遇改善加算Ⅳ",AN98="加算対象"),"AF列に色付け","")</f>
        <v/>
      </c>
      <c r="AT98" s="546" t="str">
        <f>IF(AND(N98&lt;&gt;"",N98&lt;&gt;"処遇改善加算Ⅳ",N98&lt;&gt;"処遇改善加算",AF98=""),"未入力","入力済")</f>
        <v>入力済</v>
      </c>
      <c r="AU98" s="546" t="str">
        <v/>
      </c>
      <c r="AV98" s="546" t="str">
        <f>IF(AND(AN98="加算対象",N98&lt;&gt;"処遇改善加算Ⅲ",N98&lt;&gt;"処遇改善加算Ⅳ",N98&lt;&gt;"",AU98&lt;&gt;"対象外"),1,"")</f>
        <v/>
      </c>
      <c r="AW98" s="544" t="str">
        <f>IF(AND(AV98=1,OR(AG98=0,AG98=""),AN98="加算対象"),"AH列に色付け","")</f>
        <v/>
      </c>
      <c r="AX98" s="544" t="str">
        <f>IF(AND($AV98=1,$AW98="AH列に色付け",OR($AG98="",$AH98="")),"未入力",IF(AND($AV98=1,$AW98="",$AG98=""),"未入力","入力済"))</f>
        <v>入力済</v>
      </c>
      <c r="AY98" s="546" t="str">
        <f>IFERROR(VLOOKUP(K98,【参考】数式用!$AR$3:$AS$49, 2, FALSE), "")</f>
        <v/>
      </c>
      <c r="AZ98" s="544" t="str">
        <f>IF(AND(AN98="加算対象",OR(N98="処遇改善加算Ⅰイ",N98="処遇改善加算Ⅰロ")),"AI列に色付け","")</f>
        <v/>
      </c>
      <c r="BA98" s="547" t="str">
        <f>IF(AND(OR(N98="処遇改善加算Ⅰイ",N98="処遇改善加算Ⅰロ"),AI98=""),"未入力","入力済")</f>
        <v>入力済</v>
      </c>
      <c r="BB98" s="546" t="str">
        <f>IFERROR(VLOOKUP(K98,【参考】数式用!$AX$3:$AY$56, 2, FALSE), "")</f>
        <v/>
      </c>
      <c r="BC98" s="544" t="str">
        <v/>
      </c>
      <c r="BD98" s="547" t="str">
        <f>IF(AND(COUNTIF(AE98:AH98,"*令和８年度特例要件を*")&gt;0,AJ98=""),"未入力","入力済")</f>
        <v>入力済</v>
      </c>
      <c r="BE98" s="547" t="str">
        <v/>
      </c>
      <c r="BF98" s="547" t="str">
        <f>IF(AND(N98="処遇改善加算",AE98="○"),"AJ列色消し","")</f>
        <v/>
      </c>
      <c r="BG98" s="547" t="str">
        <f>IF(OR(TRIM(BC98)="",BE98="AJ列色消し",BF98="AJ列色消し"),"","入力必要")</f>
        <v/>
      </c>
      <c r="BH98" s="547" t="str">
        <f>IF(AND(BE98="",BG98="入力必要"),IF(AJ98="","未入力","入力済"),"")</f>
        <v/>
      </c>
      <c r="BI98" s="547" t="str">
        <f>G98</f>
        <v/>
      </c>
      <c r="BM98" s="633" t="e">
        <f>VLOOKUP(K98,【参考】数式用!$A$2:$O$57,15,FALSE)</f>
        <v>#N/A</v>
      </c>
    </row>
    <row ht="109.9" customHeight="1" r="99" spans="1:65"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IF(Q99&gt;=1,(U99*12+W99)-(Q99*12+S99)+1,"")</f>
        <v/>
      </c>
      <c r="AA99" s="458" t="s">
        <v>275</v>
      </c>
      <c r="AB99" s="459" t="str">
        <f>IFERROR(ROUNDDOWN(ROUND(L99*O99,0)*M99,0)*Z99,"")</f>
        <v/>
      </c>
      <c r="AC99" s="460" t="str">
        <f>IFERROR(ROUNDDOWN(ROUNDDOWN(ROUND(L99*VLOOKUP(K99,【参考】数式用!$A$2:$M$57,MATCH("処遇改善加算Ⅳ",【参考】数式用!$G$3:$M$3,0)+6,0),0)*M99,0)*Z99*0.5,0), "")</f>
        <v/>
      </c>
      <c r="AD99" s="156"/>
      <c r="AE99" s="157"/>
      <c r="AF99" s="157"/>
      <c r="AG99" s="158"/>
      <c r="AH99" s="159"/>
      <c r="AI99" s="160"/>
      <c r="AJ99" s="161"/>
      <c r="AK99" s="541" t="str">
        <f>IF(AND(N99&lt;&gt;"",OR(U99&lt;&gt;9,W99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99="加算対象外",N99&lt;&gt;"",AE99="―",AJ99="―"),"このサービスについては、キャリアパス要件Ⅰ・Ⅱか令和８年度特例要件のどちらかの要件を満たしている必要があります",""))</f>
        <v/>
      </c>
      <c r="AL99" s="542" t="str">
        <f>IF(N99="","",IF(OR(AND(COUNTIF(AP99,"未入力")&gt;0,AD99=""),AND(COUNTBLANK(AP99)&gt;0,AE99=""),AND(COUNTIF(AN99:BD99,"AF列に色付け")&gt;0,AF99=""),AND(COUNTIF(AN99:BD99,"AG列に色付け")&gt;0,OR(AG99="",AG99=0)),AND(COUNTIF(AN99:BD99,"AH列に色付け")&gt;0,AH99=""),AND(COUNTIF(AN99:BD99,"AI列に色付け")&gt;0,AI99=""),AND(COUNTIF(AN99:BD99,"AJ列に色付け")&gt;0,AJ99="",NOT(OR(BE99="AJ列色消し",BF99="AJ列色消し")))),"！記入が必要な欄（オレンジ色のセル）に空欄があります。空欄を埋めてください。",""))</f>
        <v/>
      </c>
      <c r="AM99" s="543"/>
      <c r="AN99" s="544" t="str">
        <f>IFERROR(VLOOKUP(K99,【参考】数式用!$A$2:$N$57,14,FALSE),"")</f>
        <v/>
      </c>
      <c r="AO99" s="544" t="str">
        <f>IF(AND(K99&lt;&gt;""),"N列に色付け","")</f>
        <v/>
      </c>
      <c r="AP99" s="545" t="str">
        <f>IF(AND(AC99&lt;&gt;0,AC99&lt;&gt;"",AN99="加算対象"),IF(AD99="○","入力済","未入力"),"")</f>
        <v/>
      </c>
      <c r="AQ99" s="545" t="str">
        <f>"キャリアパス要件Ⅰ・Ⅱ_"&amp;AN99</f>
        <v>キャリアパス要件Ⅰ・Ⅱ_</v>
      </c>
      <c r="AR99" s="546" t="str">
        <f>IF(AND(N99&lt;&gt;"",AE99=""),"未入力","入力済")</f>
        <v>入力済</v>
      </c>
      <c r="AS99" s="544" t="str">
        <f>IF(AND(N99&lt;&gt;"",N99&lt;&gt;"処遇改善加算Ⅳ",AN99="加算対象"),"AF列に色付け","")</f>
        <v/>
      </c>
      <c r="AT99" s="546" t="str">
        <f>IF(AND(N99&lt;&gt;"",N99&lt;&gt;"処遇改善加算Ⅳ",N99&lt;&gt;"処遇改善加算",AF99=""),"未入力","入力済")</f>
        <v>入力済</v>
      </c>
      <c r="AU99" s="546" t="str">
        <v/>
      </c>
      <c r="AV99" s="546" t="str">
        <f>IF(AND(AN99="加算対象",N99&lt;&gt;"処遇改善加算Ⅲ",N99&lt;&gt;"処遇改善加算Ⅳ",N99&lt;&gt;"",AU99&lt;&gt;"対象外"),1,"")</f>
        <v/>
      </c>
      <c r="AW99" s="544" t="str">
        <f>IF(AND(AV99=1,OR(AG99=0,AG99=""),AN99="加算対象"),"AH列に色付け","")</f>
        <v/>
      </c>
      <c r="AX99" s="544" t="str">
        <f>IF(AND($AV99=1,$AW99="AH列に色付け",OR($AG99="",$AH99="")),"未入力",IF(AND($AV99=1,$AW99="",$AG99=""),"未入力","入力済"))</f>
        <v>入力済</v>
      </c>
      <c r="AY99" s="546" t="str">
        <f>IFERROR(VLOOKUP(K99,【参考】数式用!$AR$3:$AS$49, 2, FALSE), "")</f>
        <v/>
      </c>
      <c r="AZ99" s="544" t="str">
        <f>IF(AND(AN99="加算対象",OR(N99="処遇改善加算Ⅰイ",N99="処遇改善加算Ⅰロ")),"AI列に色付け","")</f>
        <v/>
      </c>
      <c r="BA99" s="547" t="str">
        <f>IF(AND(OR(N99="処遇改善加算Ⅰイ",N99="処遇改善加算Ⅰロ"),AI99=""),"未入力","入力済")</f>
        <v>入力済</v>
      </c>
      <c r="BB99" s="546" t="str">
        <f>IFERROR(VLOOKUP(K99,【参考】数式用!$AX$3:$AY$56, 2, FALSE), "")</f>
        <v/>
      </c>
      <c r="BC99" s="544" t="str">
        <v/>
      </c>
      <c r="BD99" s="547" t="str">
        <f>IF(AND(COUNTIF(AE99:AH99,"*令和８年度特例要件を*")&gt;0,AJ99=""),"未入力","入力済")</f>
        <v>入力済</v>
      </c>
      <c r="BE99" s="547" t="str">
        <v/>
      </c>
      <c r="BF99" s="547" t="str">
        <f>IF(AND(N99="処遇改善加算",AE99="○"),"AJ列色消し","")</f>
        <v/>
      </c>
      <c r="BG99" s="547" t="str">
        <f>IF(OR(TRIM(BC99)="",BE99="AJ列色消し",BF99="AJ列色消し"),"","入力必要")</f>
        <v/>
      </c>
      <c r="BH99" s="547" t="str">
        <f>IF(AND(BE99="",BG99="入力必要"),IF(AJ99="","未入力","入力済"),"")</f>
        <v/>
      </c>
      <c r="BI99" s="547" t="str">
        <f>G99</f>
        <v/>
      </c>
      <c r="BM99" s="633" t="e">
        <f>VLOOKUP(K99,【参考】数式用!$A$2:$O$57,15,FALSE)</f>
        <v>#N/A</v>
      </c>
    </row>
    <row ht="109.9" customHeight="1" r="100" spans="1:65"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IF(Q100&gt;=1,(U100*12+W100)-(Q100*12+S100)+1,"")</f>
        <v/>
      </c>
      <c r="AA100" s="458" t="s">
        <v>275</v>
      </c>
      <c r="AB100" s="459" t="str">
        <f>IFERROR(ROUNDDOWN(ROUND(L100*O100,0)*M100,0)*Z100,"")</f>
        <v/>
      </c>
      <c r="AC100" s="460" t="str">
        <f>IFERROR(ROUNDDOWN(ROUNDDOWN(ROUND(L100*VLOOKUP(K100,【参考】数式用!$A$2:$M$57,MATCH("処遇改善加算Ⅳ",【参考】数式用!$G$3:$M$3,0)+6,0),0)*M100,0)*Z100*0.5,0), "")</f>
        <v/>
      </c>
      <c r="AD100" s="156"/>
      <c r="AE100" s="157"/>
      <c r="AF100" s="157"/>
      <c r="AG100" s="158"/>
      <c r="AH100" s="159"/>
      <c r="AI100" s="160"/>
      <c r="AJ100" s="161"/>
      <c r="AK100" s="541" t="str">
        <f>IF(AND(N100&lt;&gt;"",OR(U100&lt;&gt;9,W100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100="加算対象外",N100&lt;&gt;"",AE100="―",AJ100="―"),"このサービスについては、キャリアパス要件Ⅰ・Ⅱか令和８年度特例要件のどちらかの要件を満たしている必要があります",""))</f>
        <v/>
      </c>
      <c r="AL100" s="542" t="str">
        <f>IF(N100="","",IF(OR(AND(COUNTIF(AP100,"未入力")&gt;0,AD100=""),AND(COUNTBLANK(AP100)&gt;0,AE100=""),AND(COUNTIF(AN100:BD100,"AF列に色付け")&gt;0,AF100=""),AND(COUNTIF(AN100:BD100,"AG列に色付け")&gt;0,OR(AG100="",AG100=0)),AND(COUNTIF(AN100:BD100,"AH列に色付け")&gt;0,AH100=""),AND(COUNTIF(AN100:BD100,"AI列に色付け")&gt;0,AI100=""),AND(COUNTIF(AN100:BD100,"AJ列に色付け")&gt;0,AJ100="",NOT(OR(BE100="AJ列色消し",BF100="AJ列色消し")))),"！記入が必要な欄（オレンジ色のセル）に空欄があります。空欄を埋めてください。",""))</f>
        <v/>
      </c>
      <c r="AM100" s="543"/>
      <c r="AN100" s="544" t="str">
        <f>IFERROR(VLOOKUP(K100,【参考】数式用!$A$2:$N$57,14,FALSE),"")</f>
        <v/>
      </c>
      <c r="AO100" s="544" t="str">
        <f>IF(AND(K100&lt;&gt;""),"N列に色付け","")</f>
        <v/>
      </c>
      <c r="AP100" s="545" t="str">
        <f>IF(AND(AC100&lt;&gt;0,AC100&lt;&gt;"",AN100="加算対象"),IF(AD100="○","入力済","未入力"),"")</f>
        <v/>
      </c>
      <c r="AQ100" s="545" t="str">
        <f>"キャリアパス要件Ⅰ・Ⅱ_"&amp;AN100</f>
        <v>キャリアパス要件Ⅰ・Ⅱ_</v>
      </c>
      <c r="AR100" s="546" t="str">
        <f>IF(AND(N100&lt;&gt;"",AE100=""),"未入力","入力済")</f>
        <v>入力済</v>
      </c>
      <c r="AS100" s="544" t="str">
        <f>IF(AND(N100&lt;&gt;"",N100&lt;&gt;"処遇改善加算Ⅳ",AN100="加算対象"),"AF列に色付け","")</f>
        <v/>
      </c>
      <c r="AT100" s="546" t="str">
        <f>IF(AND(N100&lt;&gt;"",N100&lt;&gt;"処遇改善加算Ⅳ",N100&lt;&gt;"処遇改善加算",AF100=""),"未入力","入力済")</f>
        <v>入力済</v>
      </c>
      <c r="AU100" s="546" t="str">
        <v/>
      </c>
      <c r="AV100" s="546" t="str">
        <f>IF(AND(AN100="加算対象",N100&lt;&gt;"処遇改善加算Ⅲ",N100&lt;&gt;"処遇改善加算Ⅳ",N100&lt;&gt;"",AU100&lt;&gt;"対象外"),1,"")</f>
        <v/>
      </c>
      <c r="AW100" s="544" t="str">
        <f>IF(AND(AV100=1,OR(AG100=0,AG100=""),AN100="加算対象"),"AH列に色付け","")</f>
        <v/>
      </c>
      <c r="AX100" s="544" t="str">
        <f>IF(AND($AV100=1,$AW100="AH列に色付け",OR($AG100="",$AH100="")),"未入力",IF(AND($AV100=1,$AW100="",$AG100=""),"未入力","入力済"))</f>
        <v>入力済</v>
      </c>
      <c r="AY100" s="546" t="str">
        <f>IFERROR(VLOOKUP(K100,【参考】数式用!$AR$3:$AS$49, 2, FALSE), "")</f>
        <v/>
      </c>
      <c r="AZ100" s="544" t="str">
        <f>IF(AND(AN100="加算対象",OR(N100="処遇改善加算Ⅰイ",N100="処遇改善加算Ⅰロ")),"AI列に色付け","")</f>
        <v/>
      </c>
      <c r="BA100" s="547" t="str">
        <f>IF(AND(OR(N100="処遇改善加算Ⅰイ",N100="処遇改善加算Ⅰロ"),AI100=""),"未入力","入力済")</f>
        <v>入力済</v>
      </c>
      <c r="BB100" s="546" t="str">
        <f>IFERROR(VLOOKUP(K100,【参考】数式用!$AX$3:$AY$56, 2, FALSE), "")</f>
        <v/>
      </c>
      <c r="BC100" s="544" t="str">
        <v/>
      </c>
      <c r="BD100" s="547" t="str">
        <f>IF(AND(COUNTIF(AE100:AH100,"*令和８年度特例要件を*")&gt;0,AJ100=""),"未入力","入力済")</f>
        <v>入力済</v>
      </c>
      <c r="BE100" s="547" t="str">
        <v/>
      </c>
      <c r="BF100" s="547" t="str">
        <f>IF(AND(N100="処遇改善加算",AE100="○"),"AJ列色消し","")</f>
        <v/>
      </c>
      <c r="BG100" s="547" t="str">
        <f>IF(OR(TRIM(BC100)="",BE100="AJ列色消し",BF100="AJ列色消し"),"","入力必要")</f>
        <v/>
      </c>
      <c r="BH100" s="547" t="str">
        <f>IF(AND(BE100="",BG100="入力必要"),IF(AJ100="","未入力","入力済"),"")</f>
        <v/>
      </c>
      <c r="BI100" s="547" t="str">
        <f>G100</f>
        <v/>
      </c>
      <c r="BM100" s="633" t="e">
        <f>VLOOKUP(K100,【参考】数式用!$A$2:$O$57,15,FALSE)</f>
        <v>#N/A</v>
      </c>
    </row>
    <row ht="109.9" customHeight="1" r="101" spans="1:65"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IF(Q101&gt;=1,(U101*12+W101)-(Q101*12+S101)+1,"")</f>
        <v/>
      </c>
      <c r="AA101" s="458" t="s">
        <v>275</v>
      </c>
      <c r="AB101" s="459" t="str">
        <f>IFERROR(ROUNDDOWN(ROUND(L101*O101,0)*M101,0)*Z101,"")</f>
        <v/>
      </c>
      <c r="AC101" s="460" t="str">
        <f>IFERROR(ROUNDDOWN(ROUNDDOWN(ROUND(L101*VLOOKUP(K101,【参考】数式用!$A$2:$M$57,MATCH("処遇改善加算Ⅳ",【参考】数式用!$G$3:$M$3,0)+6,0),0)*M101,0)*Z101*0.5,0), "")</f>
        <v/>
      </c>
      <c r="AD101" s="156"/>
      <c r="AE101" s="157"/>
      <c r="AF101" s="157"/>
      <c r="AG101" s="158"/>
      <c r="AH101" s="159"/>
      <c r="AI101" s="160"/>
      <c r="AJ101" s="161"/>
      <c r="AK101" s="541" t="str">
        <f>IF(AND(N101&lt;&gt;"",OR(U101&lt;&gt;9,W101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101="加算対象外",N101&lt;&gt;"",AE101="―",AJ101="―"),"このサービスについては、キャリアパス要件Ⅰ・Ⅱか令和８年度特例要件のどちらかの要件を満たしている必要があります",""))</f>
        <v/>
      </c>
      <c r="AL101" s="542" t="str">
        <f>IF(N101="","",IF(OR(AND(COUNTIF(AP101,"未入力")&gt;0,AD101=""),AND(COUNTBLANK(AP101)&gt;0,AE101=""),AND(COUNTIF(AN101:BD101,"AF列に色付け")&gt;0,AF101=""),AND(COUNTIF(AN101:BD101,"AG列に色付け")&gt;0,OR(AG101="",AG101=0)),AND(COUNTIF(AN101:BD101,"AH列に色付け")&gt;0,AH101=""),AND(COUNTIF(AN101:BD101,"AI列に色付け")&gt;0,AI101=""),AND(COUNTIF(AN101:BD101,"AJ列に色付け")&gt;0,AJ101="",NOT(OR(BE101="AJ列色消し",BF101="AJ列色消し")))),"！記入が必要な欄（オレンジ色のセル）に空欄があります。空欄を埋めてください。",""))</f>
        <v/>
      </c>
      <c r="AM101" s="543"/>
      <c r="AN101" s="544" t="str">
        <f>IFERROR(VLOOKUP(K101,【参考】数式用!$A$2:$N$57,14,FALSE),"")</f>
        <v/>
      </c>
      <c r="AO101" s="544" t="str">
        <f>IF(AND(K101&lt;&gt;""),"N列に色付け","")</f>
        <v/>
      </c>
      <c r="AP101" s="545" t="str">
        <f>IF(AND(AC101&lt;&gt;0,AC101&lt;&gt;"",AN101="加算対象"),IF(AD101="○","入力済","未入力"),"")</f>
        <v/>
      </c>
      <c r="AQ101" s="545" t="str">
        <f>"キャリアパス要件Ⅰ・Ⅱ_"&amp;AN101</f>
        <v>キャリアパス要件Ⅰ・Ⅱ_</v>
      </c>
      <c r="AR101" s="546" t="str">
        <f>IF(AND(N101&lt;&gt;"",AE101=""),"未入力","入力済")</f>
        <v>入力済</v>
      </c>
      <c r="AS101" s="544" t="str">
        <f>IF(AND(N101&lt;&gt;"",N101&lt;&gt;"処遇改善加算Ⅳ",AN101="加算対象"),"AF列に色付け","")</f>
        <v/>
      </c>
      <c r="AT101" s="546" t="str">
        <f>IF(AND(N101&lt;&gt;"",N101&lt;&gt;"処遇改善加算Ⅳ",N101&lt;&gt;"処遇改善加算",AF101=""),"未入力","入力済")</f>
        <v>入力済</v>
      </c>
      <c r="AU101" s="546" t="str">
        <v/>
      </c>
      <c r="AV101" s="546" t="str">
        <f>IF(AND(AN101="加算対象",N101&lt;&gt;"処遇改善加算Ⅲ",N101&lt;&gt;"処遇改善加算Ⅳ",N101&lt;&gt;"",AU101&lt;&gt;"対象外"),1,"")</f>
        <v/>
      </c>
      <c r="AW101" s="544" t="str">
        <f>IF(AND(AV101=1,OR(AG101=0,AG101=""),AN101="加算対象"),"AH列に色付け","")</f>
        <v/>
      </c>
      <c r="AX101" s="544" t="str">
        <f>IF(AND($AV101=1,$AW101="AH列に色付け",OR($AG101="",$AH101="")),"未入力",IF(AND($AV101=1,$AW101="",$AG101=""),"未入力","入力済"))</f>
        <v>入力済</v>
      </c>
      <c r="AY101" s="546" t="str">
        <f>IFERROR(VLOOKUP(K101,【参考】数式用!$AR$3:$AS$49, 2, FALSE), "")</f>
        <v/>
      </c>
      <c r="AZ101" s="544" t="str">
        <f>IF(AND(AN101="加算対象",OR(N101="処遇改善加算Ⅰイ",N101="処遇改善加算Ⅰロ")),"AI列に色付け","")</f>
        <v/>
      </c>
      <c r="BA101" s="547" t="str">
        <f>IF(AND(OR(N101="処遇改善加算Ⅰイ",N101="処遇改善加算Ⅰロ"),AI101=""),"未入力","入力済")</f>
        <v>入力済</v>
      </c>
      <c r="BB101" s="546" t="str">
        <f>IFERROR(VLOOKUP(K101,【参考】数式用!$AX$3:$AY$56, 2, FALSE), "")</f>
        <v/>
      </c>
      <c r="BC101" s="544" t="str">
        <v/>
      </c>
      <c r="BD101" s="547" t="str">
        <f>IF(AND(COUNTIF(AE101:AH101,"*令和８年度特例要件を*")&gt;0,AJ101=""),"未入力","入力済")</f>
        <v>入力済</v>
      </c>
      <c r="BE101" s="547" t="str">
        <v/>
      </c>
      <c r="BF101" s="547" t="str">
        <f>IF(AND(N101="処遇改善加算",AE101="○"),"AJ列色消し","")</f>
        <v/>
      </c>
      <c r="BG101" s="547" t="str">
        <f>IF(OR(TRIM(BC101)="",BE101="AJ列色消し",BF101="AJ列色消し"),"","入力必要")</f>
        <v/>
      </c>
      <c r="BH101" s="547" t="str">
        <f>IF(AND(BE101="",BG101="入力必要"),IF(AJ101="","未入力","入力済"),"")</f>
        <v/>
      </c>
      <c r="BI101" s="547" t="str">
        <f>G101</f>
        <v/>
      </c>
      <c r="BM101" s="633" t="e">
        <f>VLOOKUP(K101,【参考】数式用!$A$2:$O$57,15,FALSE)</f>
        <v>#N/A</v>
      </c>
    </row>
    <row ht="109.9" customHeight="1" r="102" spans="1:65"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IF(Q102&gt;=1,(U102*12+W102)-(Q102*12+S102)+1,"")</f>
        <v/>
      </c>
      <c r="AA102" s="458" t="s">
        <v>275</v>
      </c>
      <c r="AB102" s="459" t="str">
        <f>IFERROR(ROUNDDOWN(ROUND(L102*O102,0)*M102,0)*Z102,"")</f>
        <v/>
      </c>
      <c r="AC102" s="460" t="str">
        <f>IFERROR(ROUNDDOWN(ROUNDDOWN(ROUND(L102*VLOOKUP(K102,【参考】数式用!$A$2:$M$57,MATCH("処遇改善加算Ⅳ",【参考】数式用!$G$3:$M$3,0)+6,0),0)*M102,0)*Z102*0.5,0), "")</f>
        <v/>
      </c>
      <c r="AD102" s="156"/>
      <c r="AE102" s="157"/>
      <c r="AF102" s="157"/>
      <c r="AG102" s="158"/>
      <c r="AH102" s="159"/>
      <c r="AI102" s="160"/>
      <c r="AJ102" s="161"/>
      <c r="AK102" s="541" t="str">
        <f>IF(AND(N102&lt;&gt;"",OR(U102&lt;&gt;9,W102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102="加算対象外",N102&lt;&gt;"",AE102="―",AJ102="―"),"このサービスについては、キャリアパス要件Ⅰ・Ⅱか令和８年度特例要件のどちらかの要件を満たしている必要があります",""))</f>
        <v/>
      </c>
      <c r="AL102" s="542" t="str">
        <f>IF(N102="","",IF(OR(AND(COUNTIF(AP102,"未入力")&gt;0,AD102=""),AND(COUNTBLANK(AP102)&gt;0,AE102=""),AND(COUNTIF(AN102:BD102,"AF列に色付け")&gt;0,AF102=""),AND(COUNTIF(AN102:BD102,"AG列に色付け")&gt;0,OR(AG102="",AG102=0)),AND(COUNTIF(AN102:BD102,"AH列に色付け")&gt;0,AH102=""),AND(COUNTIF(AN102:BD102,"AI列に色付け")&gt;0,AI102=""),AND(COUNTIF(AN102:BD102,"AJ列に色付け")&gt;0,AJ102="",NOT(OR(BE102="AJ列色消し",BF102="AJ列色消し")))),"！記入が必要な欄（オレンジ色のセル）に空欄があります。空欄を埋めてください。",""))</f>
        <v/>
      </c>
      <c r="AM102" s="543"/>
      <c r="AN102" s="544" t="str">
        <f>IFERROR(VLOOKUP(K102,【参考】数式用!$A$2:$N$57,14,FALSE),"")</f>
        <v/>
      </c>
      <c r="AO102" s="544" t="str">
        <f>IF(AND(K102&lt;&gt;""),"N列に色付け","")</f>
        <v/>
      </c>
      <c r="AP102" s="545" t="str">
        <f>IF(AND(AC102&lt;&gt;0,AC102&lt;&gt;"",AN102="加算対象"),IF(AD102="○","入力済","未入力"),"")</f>
        <v/>
      </c>
      <c r="AQ102" s="545" t="str">
        <f>"キャリアパス要件Ⅰ・Ⅱ_"&amp;AN102</f>
        <v>キャリアパス要件Ⅰ・Ⅱ_</v>
      </c>
      <c r="AR102" s="546" t="str">
        <f>IF(AND(N102&lt;&gt;"",AE102=""),"未入力","入力済")</f>
        <v>入力済</v>
      </c>
      <c r="AS102" s="544" t="str">
        <f>IF(AND(N102&lt;&gt;"",N102&lt;&gt;"処遇改善加算Ⅳ",AN102="加算対象"),"AF列に色付け","")</f>
        <v/>
      </c>
      <c r="AT102" s="546" t="str">
        <f>IF(AND(N102&lt;&gt;"",N102&lt;&gt;"処遇改善加算Ⅳ",N102&lt;&gt;"処遇改善加算",AF102=""),"未入力","入力済")</f>
        <v>入力済</v>
      </c>
      <c r="AU102" s="546" t="str">
        <v/>
      </c>
      <c r="AV102" s="546" t="str">
        <f>IF(AND(AN102="加算対象",N102&lt;&gt;"処遇改善加算Ⅲ",N102&lt;&gt;"処遇改善加算Ⅳ",N102&lt;&gt;"",AU102&lt;&gt;"対象外"),1,"")</f>
        <v/>
      </c>
      <c r="AW102" s="544" t="str">
        <f>IF(AND(AV102=1,OR(AG102=0,AG102=""),AN102="加算対象"),"AH列に色付け","")</f>
        <v/>
      </c>
      <c r="AX102" s="544" t="str">
        <f>IF(AND($AV102=1,$AW102="AH列に色付け",OR($AG102="",$AH102="")),"未入力",IF(AND($AV102=1,$AW102="",$AG102=""),"未入力","入力済"))</f>
        <v>入力済</v>
      </c>
      <c r="AY102" s="546" t="str">
        <f>IFERROR(VLOOKUP(K102,【参考】数式用!$AR$3:$AS$49, 2, FALSE), "")</f>
        <v/>
      </c>
      <c r="AZ102" s="544" t="str">
        <f>IF(AND(AN102="加算対象",OR(N102="処遇改善加算Ⅰイ",N102="処遇改善加算Ⅰロ")),"AI列に色付け","")</f>
        <v/>
      </c>
      <c r="BA102" s="547" t="str">
        <f>IF(AND(OR(N102="処遇改善加算Ⅰイ",N102="処遇改善加算Ⅰロ"),AI102=""),"未入力","入力済")</f>
        <v>入力済</v>
      </c>
      <c r="BB102" s="546" t="str">
        <f>IFERROR(VLOOKUP(K102,【参考】数式用!$AX$3:$AY$56, 2, FALSE), "")</f>
        <v/>
      </c>
      <c r="BC102" s="544" t="str">
        <v/>
      </c>
      <c r="BD102" s="547" t="str">
        <f>IF(AND(COUNTIF(AE102:AH102,"*令和８年度特例要件を*")&gt;0,AJ102=""),"未入力","入力済")</f>
        <v>入力済</v>
      </c>
      <c r="BE102" s="547" t="str">
        <v/>
      </c>
      <c r="BF102" s="547" t="str">
        <f>IF(AND(N102="処遇改善加算",AE102="○"),"AJ列色消し","")</f>
        <v/>
      </c>
      <c r="BG102" s="547" t="str">
        <f>IF(OR(TRIM(BC102)="",BE102="AJ列色消し",BF102="AJ列色消し"),"","入力必要")</f>
        <v/>
      </c>
      <c r="BH102" s="547" t="str">
        <f>IF(AND(BE102="",BG102="入力必要"),IF(AJ102="","未入力","入力済"),"")</f>
        <v/>
      </c>
      <c r="BI102" s="547" t="str">
        <f>G102</f>
        <v/>
      </c>
      <c r="BM102" s="633" t="e">
        <f>VLOOKUP(K102,【参考】数式用!$A$2:$O$57,15,FALSE)</f>
        <v>#N/A</v>
      </c>
    </row>
    <row ht="109.9" customHeight="1" r="103" spans="1:65"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IF(Q103&gt;=1,(U103*12+W103)-(Q103*12+S103)+1,"")</f>
        <v/>
      </c>
      <c r="AA103" s="458" t="s">
        <v>275</v>
      </c>
      <c r="AB103" s="459" t="str">
        <f>IFERROR(ROUNDDOWN(ROUND(L103*O103,0)*M103,0)*Z103,"")</f>
        <v/>
      </c>
      <c r="AC103" s="460" t="str">
        <f>IFERROR(ROUNDDOWN(ROUNDDOWN(ROUND(L103*VLOOKUP(K103,【参考】数式用!$A$2:$M$57,MATCH("処遇改善加算Ⅳ",【参考】数式用!$G$3:$M$3,0)+6,0),0)*M103,0)*Z103*0.5,0), "")</f>
        <v/>
      </c>
      <c r="AD103" s="156"/>
      <c r="AE103" s="157"/>
      <c r="AF103" s="157"/>
      <c r="AG103" s="158"/>
      <c r="AH103" s="159"/>
      <c r="AI103" s="160"/>
      <c r="AJ103" s="161"/>
      <c r="AK103" s="541" t="str">
        <f>IF(AND(N103&lt;&gt;"",OR(U103&lt;&gt;9,W103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103="加算対象外",N103&lt;&gt;"",AE103="―",AJ103="―"),"このサービスについては、キャリアパス要件Ⅰ・Ⅱか令和８年度特例要件のどちらかの要件を満たしている必要があります",""))</f>
        <v/>
      </c>
      <c r="AL103" s="542" t="str">
        <f>IF(N103="","",IF(OR(AND(COUNTIF(AP103,"未入力")&gt;0,AD103=""),AND(COUNTBLANK(AP103)&gt;0,AE103=""),AND(COUNTIF(AN103:BD103,"AF列に色付け")&gt;0,AF103=""),AND(COUNTIF(AN103:BD103,"AG列に色付け")&gt;0,OR(AG103="",AG103=0)),AND(COUNTIF(AN103:BD103,"AH列に色付け")&gt;0,AH103=""),AND(COUNTIF(AN103:BD103,"AI列に色付け")&gt;0,AI103=""),AND(COUNTIF(AN103:BD103,"AJ列に色付け")&gt;0,AJ103="",NOT(OR(BE103="AJ列色消し",BF103="AJ列色消し")))),"！記入が必要な欄（オレンジ色のセル）に空欄があります。空欄を埋めてください。",""))</f>
        <v/>
      </c>
      <c r="AM103" s="543"/>
      <c r="AN103" s="544" t="str">
        <f>IFERROR(VLOOKUP(K103,【参考】数式用!$A$2:$N$57,14,FALSE),"")</f>
        <v/>
      </c>
      <c r="AO103" s="544" t="str">
        <f>IF(AND(K103&lt;&gt;""),"N列に色付け","")</f>
        <v/>
      </c>
      <c r="AP103" s="545" t="str">
        <f>IF(AND(AC103&lt;&gt;0,AC103&lt;&gt;"",AN103="加算対象"),IF(AD103="○","入力済","未入力"),"")</f>
        <v/>
      </c>
      <c r="AQ103" s="545" t="str">
        <f>"キャリアパス要件Ⅰ・Ⅱ_"&amp;AN103</f>
        <v>キャリアパス要件Ⅰ・Ⅱ_</v>
      </c>
      <c r="AR103" s="546" t="str">
        <f>IF(AND(N103&lt;&gt;"",AE103=""),"未入力","入力済")</f>
        <v>入力済</v>
      </c>
      <c r="AS103" s="544" t="str">
        <f>IF(AND(N103&lt;&gt;"",N103&lt;&gt;"処遇改善加算Ⅳ",AN103="加算対象"),"AF列に色付け","")</f>
        <v/>
      </c>
      <c r="AT103" s="546" t="str">
        <f>IF(AND(N103&lt;&gt;"",N103&lt;&gt;"処遇改善加算Ⅳ",N103&lt;&gt;"処遇改善加算",AF103=""),"未入力","入力済")</f>
        <v>入力済</v>
      </c>
      <c r="AU103" s="546" t="str">
        <v/>
      </c>
      <c r="AV103" s="546" t="str">
        <f>IF(AND(AN103="加算対象",N103&lt;&gt;"処遇改善加算Ⅲ",N103&lt;&gt;"処遇改善加算Ⅳ",N103&lt;&gt;"",AU103&lt;&gt;"対象外"),1,"")</f>
        <v/>
      </c>
      <c r="AW103" s="544" t="str">
        <f>IF(AND(AV103=1,OR(AG103=0,AG103=""),AN103="加算対象"),"AH列に色付け","")</f>
        <v/>
      </c>
      <c r="AX103" s="544" t="str">
        <f>IF(AND($AV103=1,$AW103="AH列に色付け",OR($AG103="",$AH103="")),"未入力",IF(AND($AV103=1,$AW103="",$AG103=""),"未入力","入力済"))</f>
        <v>入力済</v>
      </c>
      <c r="AY103" s="546" t="str">
        <f>IFERROR(VLOOKUP(K103,【参考】数式用!$AR$3:$AS$49, 2, FALSE), "")</f>
        <v/>
      </c>
      <c r="AZ103" s="544" t="str">
        <f>IF(AND(AN103="加算対象",OR(N103="処遇改善加算Ⅰイ",N103="処遇改善加算Ⅰロ")),"AI列に色付け","")</f>
        <v/>
      </c>
      <c r="BA103" s="547" t="str">
        <f>IF(AND(OR(N103="処遇改善加算Ⅰイ",N103="処遇改善加算Ⅰロ"),AI103=""),"未入力","入力済")</f>
        <v>入力済</v>
      </c>
      <c r="BB103" s="546" t="str">
        <f>IFERROR(VLOOKUP(K103,【参考】数式用!$AX$3:$AY$56, 2, FALSE), "")</f>
        <v/>
      </c>
      <c r="BC103" s="544" t="str">
        <v/>
      </c>
      <c r="BD103" s="547" t="str">
        <f>IF(AND(COUNTIF(AE103:AH103,"*令和８年度特例要件を*")&gt;0,AJ103=""),"未入力","入力済")</f>
        <v>入力済</v>
      </c>
      <c r="BE103" s="547" t="str">
        <v/>
      </c>
      <c r="BF103" s="547" t="str">
        <f>IF(AND(N103="処遇改善加算",AE103="○"),"AJ列色消し","")</f>
        <v/>
      </c>
      <c r="BG103" s="547" t="str">
        <f>IF(OR(TRIM(BC103)="",BE103="AJ列色消し",BF103="AJ列色消し"),"","入力必要")</f>
        <v/>
      </c>
      <c r="BH103" s="547" t="str">
        <f>IF(AND(BE103="",BG103="入力必要"),IF(AJ103="","未入力","入力済"),"")</f>
        <v/>
      </c>
      <c r="BI103" s="547" t="str">
        <f>G103</f>
        <v/>
      </c>
      <c r="BM103" s="633" t="e">
        <f>VLOOKUP(K103,【参考】数式用!$A$2:$O$57,15,FALSE)</f>
        <v>#N/A</v>
      </c>
    </row>
    <row ht="109.9" customHeight="1" r="104" spans="1:65"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IF(Q104&gt;=1,(U104*12+W104)-(Q104*12+S104)+1,"")</f>
        <v/>
      </c>
      <c r="AA104" s="458" t="s">
        <v>275</v>
      </c>
      <c r="AB104" s="459" t="str">
        <f>IFERROR(ROUNDDOWN(ROUND(L104*O104,0)*M104,0)*Z104,"")</f>
        <v/>
      </c>
      <c r="AC104" s="460" t="str">
        <f>IFERROR(ROUNDDOWN(ROUNDDOWN(ROUND(L104*VLOOKUP(K104,【参考】数式用!$A$2:$M$57,MATCH("処遇改善加算Ⅳ",【参考】数式用!$G$3:$M$3,0)+6,0),0)*M104,0)*Z104*0.5,0), "")</f>
        <v/>
      </c>
      <c r="AD104" s="156"/>
      <c r="AE104" s="157"/>
      <c r="AF104" s="157"/>
      <c r="AG104" s="158"/>
      <c r="AH104" s="159"/>
      <c r="AI104" s="160"/>
      <c r="AJ104" s="161"/>
      <c r="AK104" s="541" t="str">
        <f>IF(AND(N104&lt;&gt;"",OR(U104&lt;&gt;9,W104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104="加算対象外",N104&lt;&gt;"",AE104="―",AJ104="―"),"このサービスについては、キャリアパス要件Ⅰ・Ⅱか令和８年度特例要件のどちらかの要件を満たしている必要があります",""))</f>
        <v/>
      </c>
      <c r="AL104" s="542" t="str">
        <f>IF(N104="","",IF(OR(AND(COUNTIF(AP104,"未入力")&gt;0,AD104=""),AND(COUNTBLANK(AP104)&gt;0,AE104=""),AND(COUNTIF(AN104:BD104,"AF列に色付け")&gt;0,AF104=""),AND(COUNTIF(AN104:BD104,"AG列に色付け")&gt;0,OR(AG104="",AG104=0)),AND(COUNTIF(AN104:BD104,"AH列に色付け")&gt;0,AH104=""),AND(COUNTIF(AN104:BD104,"AI列に色付け")&gt;0,AI104=""),AND(COUNTIF(AN104:BD104,"AJ列に色付け")&gt;0,AJ104="",NOT(OR(BE104="AJ列色消し",BF104="AJ列色消し")))),"！記入が必要な欄（オレンジ色のセル）に空欄があります。空欄を埋めてください。",""))</f>
        <v/>
      </c>
      <c r="AM104" s="543"/>
      <c r="AN104" s="544" t="str">
        <f>IFERROR(VLOOKUP(K104,【参考】数式用!$A$2:$N$57,14,FALSE),"")</f>
        <v/>
      </c>
      <c r="AO104" s="544" t="str">
        <f>IF(AND(K104&lt;&gt;""),"N列に色付け","")</f>
        <v/>
      </c>
      <c r="AP104" s="545" t="str">
        <f>IF(AND(AC104&lt;&gt;0,AC104&lt;&gt;"",AN104="加算対象"),IF(AD104="○","入力済","未入力"),"")</f>
        <v/>
      </c>
      <c r="AQ104" s="545" t="str">
        <f>"キャリアパス要件Ⅰ・Ⅱ_"&amp;AN104</f>
        <v>キャリアパス要件Ⅰ・Ⅱ_</v>
      </c>
      <c r="AR104" s="546" t="str">
        <f>IF(AND(N104&lt;&gt;"",AE104=""),"未入力","入力済")</f>
        <v>入力済</v>
      </c>
      <c r="AS104" s="544" t="str">
        <f>IF(AND(N104&lt;&gt;"",N104&lt;&gt;"処遇改善加算Ⅳ",AN104="加算対象"),"AF列に色付け","")</f>
        <v/>
      </c>
      <c r="AT104" s="546" t="str">
        <f>IF(AND(N104&lt;&gt;"",N104&lt;&gt;"処遇改善加算Ⅳ",N104&lt;&gt;"処遇改善加算",AF104=""),"未入力","入力済")</f>
        <v>入力済</v>
      </c>
      <c r="AU104" s="546" t="str">
        <v/>
      </c>
      <c r="AV104" s="546" t="str">
        <f>IF(AND(AN104="加算対象",N104&lt;&gt;"処遇改善加算Ⅲ",N104&lt;&gt;"処遇改善加算Ⅳ",N104&lt;&gt;"",AU104&lt;&gt;"対象外"),1,"")</f>
        <v/>
      </c>
      <c r="AW104" s="544" t="str">
        <f>IF(AND(AV104=1,OR(AG104=0,AG104=""),AN104="加算対象"),"AH列に色付け","")</f>
        <v/>
      </c>
      <c r="AX104" s="544" t="str">
        <f>IF(AND($AV104=1,$AW104="AH列に色付け",OR($AG104="",$AH104="")),"未入力",IF(AND($AV104=1,$AW104="",$AG104=""),"未入力","入力済"))</f>
        <v>入力済</v>
      </c>
      <c r="AY104" s="546" t="str">
        <f>IFERROR(VLOOKUP(K104,【参考】数式用!$AR$3:$AS$49, 2, FALSE), "")</f>
        <v/>
      </c>
      <c r="AZ104" s="544" t="str">
        <f>IF(AND(AN104="加算対象",OR(N104="処遇改善加算Ⅰイ",N104="処遇改善加算Ⅰロ")),"AI列に色付け","")</f>
        <v/>
      </c>
      <c r="BA104" s="547" t="str">
        <f>IF(AND(OR(N104="処遇改善加算Ⅰイ",N104="処遇改善加算Ⅰロ"),AI104=""),"未入力","入力済")</f>
        <v>入力済</v>
      </c>
      <c r="BB104" s="546" t="str">
        <f>IFERROR(VLOOKUP(K104,【参考】数式用!$AX$3:$AY$56, 2, FALSE), "")</f>
        <v/>
      </c>
      <c r="BC104" s="544" t="str">
        <v/>
      </c>
      <c r="BD104" s="547" t="str">
        <f>IF(AND(COUNTIF(AE104:AH104,"*令和８年度特例要件を*")&gt;0,AJ104=""),"未入力","入力済")</f>
        <v>入力済</v>
      </c>
      <c r="BE104" s="547" t="str">
        <v/>
      </c>
      <c r="BF104" s="547" t="str">
        <f>IF(AND(N104="処遇改善加算",AE104="○"),"AJ列色消し","")</f>
        <v/>
      </c>
      <c r="BG104" s="547" t="str">
        <f>IF(OR(TRIM(BC104)="",BE104="AJ列色消し",BF104="AJ列色消し"),"","入力必要")</f>
        <v/>
      </c>
      <c r="BH104" s="547" t="str">
        <f>IF(AND(BE104="",BG104="入力必要"),IF(AJ104="","未入力","入力済"),"")</f>
        <v/>
      </c>
      <c r="BI104" s="547" t="str">
        <f>G104</f>
        <v/>
      </c>
      <c r="BM104" s="633" t="e">
        <f>VLOOKUP(K104,【参考】数式用!$A$2:$O$57,15,FALSE)</f>
        <v>#N/A</v>
      </c>
    </row>
    <row ht="109.9" customHeight="1" r="105" spans="1:65"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IF(Q105&gt;=1,(U105*12+W105)-(Q105*12+S105)+1,"")</f>
        <v/>
      </c>
      <c r="AA105" s="458" t="s">
        <v>275</v>
      </c>
      <c r="AB105" s="459" t="str">
        <f>IFERROR(ROUNDDOWN(ROUND(L105*O105,0)*M105,0)*Z105,"")</f>
        <v/>
      </c>
      <c r="AC105" s="460" t="str">
        <f>IFERROR(ROUNDDOWN(ROUNDDOWN(ROUND(L105*VLOOKUP(K105,【参考】数式用!$A$2:$M$57,MATCH("処遇改善加算Ⅳ",【参考】数式用!$G$3:$M$3,0)+6,0),0)*M105,0)*Z105*0.5,0), "")</f>
        <v/>
      </c>
      <c r="AD105" s="156"/>
      <c r="AE105" s="157"/>
      <c r="AF105" s="157"/>
      <c r="AG105" s="158"/>
      <c r="AH105" s="159"/>
      <c r="AI105" s="160"/>
      <c r="AJ105" s="161"/>
      <c r="AK105" s="541" t="str">
        <f>IF(AND(N105&lt;&gt;"",OR(U105&lt;&gt;9,W105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105="加算対象外",N105&lt;&gt;"",AE105="―",AJ105="―"),"このサービスについては、キャリアパス要件Ⅰ・Ⅱか令和８年度特例要件のどちらかの要件を満たしている必要があります",""))</f>
        <v/>
      </c>
      <c r="AL105" s="542" t="str">
        <f>IF(N105="","",IF(OR(AND(COUNTIF(AP105,"未入力")&gt;0,AD105=""),AND(COUNTBLANK(AP105)&gt;0,AE105=""),AND(COUNTIF(AN105:BD105,"AF列に色付け")&gt;0,AF105=""),AND(COUNTIF(AN105:BD105,"AG列に色付け")&gt;0,OR(AG105="",AG105=0)),AND(COUNTIF(AN105:BD105,"AH列に色付け")&gt;0,AH105=""),AND(COUNTIF(AN105:BD105,"AI列に色付け")&gt;0,AI105=""),AND(COUNTIF(AN105:BD105,"AJ列に色付け")&gt;0,AJ105="",NOT(OR(BE105="AJ列色消し",BF105="AJ列色消し")))),"！記入が必要な欄（オレンジ色のセル）に空欄があります。空欄を埋めてください。",""))</f>
        <v/>
      </c>
      <c r="AM105" s="543"/>
      <c r="AN105" s="544" t="str">
        <f>IFERROR(VLOOKUP(K105,【参考】数式用!$A$2:$N$57,14,FALSE),"")</f>
        <v/>
      </c>
      <c r="AO105" s="544" t="str">
        <f>IF(AND(K105&lt;&gt;""),"N列に色付け","")</f>
        <v/>
      </c>
      <c r="AP105" s="545" t="str">
        <f>IF(AND(AC105&lt;&gt;0,AC105&lt;&gt;"",AN105="加算対象"),IF(AD105="○","入力済","未入力"),"")</f>
        <v/>
      </c>
      <c r="AQ105" s="545" t="str">
        <f>"キャリアパス要件Ⅰ・Ⅱ_"&amp;AN105</f>
        <v>キャリアパス要件Ⅰ・Ⅱ_</v>
      </c>
      <c r="AR105" s="546" t="str">
        <f>IF(AND(N105&lt;&gt;"",AE105=""),"未入力","入力済")</f>
        <v>入力済</v>
      </c>
      <c r="AS105" s="544" t="str">
        <f>IF(AND(N105&lt;&gt;"",N105&lt;&gt;"処遇改善加算Ⅳ",AN105="加算対象"),"AF列に色付け","")</f>
        <v/>
      </c>
      <c r="AT105" s="546" t="str">
        <f>IF(AND(N105&lt;&gt;"",N105&lt;&gt;"処遇改善加算Ⅳ",N105&lt;&gt;"処遇改善加算",AF105=""),"未入力","入力済")</f>
        <v>入力済</v>
      </c>
      <c r="AU105" s="546" t="str">
        <v/>
      </c>
      <c r="AV105" s="546" t="str">
        <f>IF(AND(AN105="加算対象",N105&lt;&gt;"処遇改善加算Ⅲ",N105&lt;&gt;"処遇改善加算Ⅳ",N105&lt;&gt;"",AU105&lt;&gt;"対象外"),1,"")</f>
        <v/>
      </c>
      <c r="AW105" s="544" t="str">
        <f>IF(AND(AV105=1,OR(AG105=0,AG105=""),AN105="加算対象"),"AH列に色付け","")</f>
        <v/>
      </c>
      <c r="AX105" s="544" t="str">
        <f>IF(AND($AV105=1,$AW105="AH列に色付け",OR($AG105="",$AH105="")),"未入力",IF(AND($AV105=1,$AW105="",$AG105=""),"未入力","入力済"))</f>
        <v>入力済</v>
      </c>
      <c r="AY105" s="546" t="str">
        <f>IFERROR(VLOOKUP(K105,【参考】数式用!$AR$3:$AS$49, 2, FALSE), "")</f>
        <v/>
      </c>
      <c r="AZ105" s="544" t="str">
        <f>IF(AND(AN105="加算対象",OR(N105="処遇改善加算Ⅰイ",N105="処遇改善加算Ⅰロ")),"AI列に色付け","")</f>
        <v/>
      </c>
      <c r="BA105" s="547" t="str">
        <f>IF(AND(OR(N105="処遇改善加算Ⅰイ",N105="処遇改善加算Ⅰロ"),AI105=""),"未入力","入力済")</f>
        <v>入力済</v>
      </c>
      <c r="BB105" s="546" t="str">
        <f>IFERROR(VLOOKUP(K105,【参考】数式用!$AX$3:$AY$56, 2, FALSE), "")</f>
        <v/>
      </c>
      <c r="BC105" s="544" t="str">
        <v/>
      </c>
      <c r="BD105" s="547" t="str">
        <f>IF(AND(COUNTIF(AE105:AH105,"*令和８年度特例要件を*")&gt;0,AJ105=""),"未入力","入力済")</f>
        <v>入力済</v>
      </c>
      <c r="BE105" s="547" t="str">
        <v/>
      </c>
      <c r="BF105" s="547" t="str">
        <f>IF(AND(N105="処遇改善加算",AE105="○"),"AJ列色消し","")</f>
        <v/>
      </c>
      <c r="BG105" s="547" t="str">
        <f>IF(OR(TRIM(BC105)="",BE105="AJ列色消し",BF105="AJ列色消し"),"","入力必要")</f>
        <v/>
      </c>
      <c r="BH105" s="547" t="str">
        <f>IF(AND(BE105="",BG105="入力必要"),IF(AJ105="","未入力","入力済"),"")</f>
        <v/>
      </c>
      <c r="BI105" s="547" t="str">
        <f>G105</f>
        <v/>
      </c>
      <c r="BM105" s="633" t="e">
        <f>VLOOKUP(K105,【参考】数式用!$A$2:$O$57,15,FALSE)</f>
        <v>#N/A</v>
      </c>
    </row>
    <row ht="109.9" customHeight="1" r="106" spans="1:65"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IF(Q106&gt;=1,(U106*12+W106)-(Q106*12+S106)+1,"")</f>
        <v/>
      </c>
      <c r="AA106" s="458" t="s">
        <v>275</v>
      </c>
      <c r="AB106" s="459" t="str">
        <f>IFERROR(ROUNDDOWN(ROUND(L106*O106,0)*M106,0)*Z106,"")</f>
        <v/>
      </c>
      <c r="AC106" s="460" t="str">
        <f>IFERROR(ROUNDDOWN(ROUNDDOWN(ROUND(L106*VLOOKUP(K106,【参考】数式用!$A$2:$M$57,MATCH("処遇改善加算Ⅳ",【参考】数式用!$G$3:$M$3,0)+6,0),0)*M106,0)*Z106*0.5,0), "")</f>
        <v/>
      </c>
      <c r="AD106" s="156"/>
      <c r="AE106" s="157"/>
      <c r="AF106" s="157"/>
      <c r="AG106" s="158"/>
      <c r="AH106" s="159"/>
      <c r="AI106" s="160"/>
      <c r="AJ106" s="161"/>
      <c r="AK106" s="541" t="str">
        <f>IF(AND(N106&lt;&gt;"",OR(U106&lt;&gt;9,W106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106="加算対象外",N106&lt;&gt;"",AE106="―",AJ106="―"),"このサービスについては、キャリアパス要件Ⅰ・Ⅱか令和８年度特例要件のどちらかの要件を満たしている必要があります",""))</f>
        <v/>
      </c>
      <c r="AL106" s="542" t="str">
        <f>IF(N106="","",IF(OR(AND(COUNTIF(AP106,"未入力")&gt;0,AD106=""),AND(COUNTBLANK(AP106)&gt;0,AE106=""),AND(COUNTIF(AN106:BD106,"AF列に色付け")&gt;0,AF106=""),AND(COUNTIF(AN106:BD106,"AG列に色付け")&gt;0,OR(AG106="",AG106=0)),AND(COUNTIF(AN106:BD106,"AH列に色付け")&gt;0,AH106=""),AND(COUNTIF(AN106:BD106,"AI列に色付け")&gt;0,AI106=""),AND(COUNTIF(AN106:BD106,"AJ列に色付け")&gt;0,AJ106="",NOT(OR(BE106="AJ列色消し",BF106="AJ列色消し")))),"！記入が必要な欄（オレンジ色のセル）に空欄があります。空欄を埋めてください。",""))</f>
        <v/>
      </c>
      <c r="AM106" s="543"/>
      <c r="AN106" s="544" t="str">
        <f>IFERROR(VLOOKUP(K106,【参考】数式用!$A$2:$N$57,14,FALSE),"")</f>
        <v/>
      </c>
      <c r="AO106" s="544" t="str">
        <f>IF(AND(K106&lt;&gt;""),"N列に色付け","")</f>
        <v/>
      </c>
      <c r="AP106" s="545" t="str">
        <f>IF(AND(AC106&lt;&gt;0,AC106&lt;&gt;"",AN106="加算対象"),IF(AD106="○","入力済","未入力"),"")</f>
        <v/>
      </c>
      <c r="AQ106" s="545" t="str">
        <f>"キャリアパス要件Ⅰ・Ⅱ_"&amp;AN106</f>
        <v>キャリアパス要件Ⅰ・Ⅱ_</v>
      </c>
      <c r="AR106" s="546" t="str">
        <f>IF(AND(N106&lt;&gt;"",AE106=""),"未入力","入力済")</f>
        <v>入力済</v>
      </c>
      <c r="AS106" s="544" t="str">
        <f>IF(AND(N106&lt;&gt;"",N106&lt;&gt;"処遇改善加算Ⅳ",AN106="加算対象"),"AF列に色付け","")</f>
        <v/>
      </c>
      <c r="AT106" s="546" t="str">
        <f>IF(AND(N106&lt;&gt;"",N106&lt;&gt;"処遇改善加算Ⅳ",N106&lt;&gt;"処遇改善加算",AF106=""),"未入力","入力済")</f>
        <v>入力済</v>
      </c>
      <c r="AU106" s="546" t="str">
        <v/>
      </c>
      <c r="AV106" s="546" t="str">
        <f>IF(AND(AN106="加算対象",N106&lt;&gt;"処遇改善加算Ⅲ",N106&lt;&gt;"処遇改善加算Ⅳ",N106&lt;&gt;"",AU106&lt;&gt;"対象外"),1,"")</f>
        <v/>
      </c>
      <c r="AW106" s="544" t="str">
        <f>IF(AND(AV106=1,OR(AG106=0,AG106=""),AN106="加算対象"),"AH列に色付け","")</f>
        <v/>
      </c>
      <c r="AX106" s="544" t="str">
        <f>IF(AND($AV106=1,$AW106="AH列に色付け",OR($AG106="",$AH106="")),"未入力",IF(AND($AV106=1,$AW106="",$AG106=""),"未入力","入力済"))</f>
        <v>入力済</v>
      </c>
      <c r="AY106" s="546" t="str">
        <f>IFERROR(VLOOKUP(K106,【参考】数式用!$AR$3:$AS$49, 2, FALSE), "")</f>
        <v/>
      </c>
      <c r="AZ106" s="544" t="str">
        <f>IF(AND(AN106="加算対象",OR(N106="処遇改善加算Ⅰイ",N106="処遇改善加算Ⅰロ")),"AI列に色付け","")</f>
        <v/>
      </c>
      <c r="BA106" s="547" t="str">
        <f>IF(AND(OR(N106="処遇改善加算Ⅰイ",N106="処遇改善加算Ⅰロ"),AI106=""),"未入力","入力済")</f>
        <v>入力済</v>
      </c>
      <c r="BB106" s="546" t="str">
        <f>IFERROR(VLOOKUP(K106,【参考】数式用!$AX$3:$AY$56, 2, FALSE), "")</f>
        <v/>
      </c>
      <c r="BC106" s="544" t="str">
        <v/>
      </c>
      <c r="BD106" s="547" t="str">
        <f>IF(AND(COUNTIF(AE106:AH106,"*令和８年度特例要件を*")&gt;0,AJ106=""),"未入力","入力済")</f>
        <v>入力済</v>
      </c>
      <c r="BE106" s="547" t="str">
        <v/>
      </c>
      <c r="BF106" s="547" t="str">
        <f>IF(AND(N106="処遇改善加算",AE106="○"),"AJ列色消し","")</f>
        <v/>
      </c>
      <c r="BG106" s="547" t="str">
        <f>IF(OR(TRIM(BC106)="",BE106="AJ列色消し",BF106="AJ列色消し"),"","入力必要")</f>
        <v/>
      </c>
      <c r="BH106" s="547" t="str">
        <f>IF(AND(BE106="",BG106="入力必要"),IF(AJ106="","未入力","入力済"),"")</f>
        <v/>
      </c>
      <c r="BI106" s="547" t="str">
        <f>G106</f>
        <v/>
      </c>
      <c r="BM106" s="633" t="e">
        <f>VLOOKUP(K106,【参考】数式用!$A$2:$O$57,15,FALSE)</f>
        <v>#N/A</v>
      </c>
    </row>
    <row ht="109.9" customHeight="1" r="107" spans="1:65"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IF(Q107&gt;=1,(U107*12+W107)-(Q107*12+S107)+1,"")</f>
        <v/>
      </c>
      <c r="AA107" s="458" t="s">
        <v>275</v>
      </c>
      <c r="AB107" s="459" t="str">
        <f>IFERROR(ROUNDDOWN(ROUND(L107*O107,0)*M107,0)*Z107,"")</f>
        <v/>
      </c>
      <c r="AC107" s="460" t="str">
        <f>IFERROR(ROUNDDOWN(ROUNDDOWN(ROUND(L107*VLOOKUP(K107,【参考】数式用!$A$2:$M$57,MATCH("処遇改善加算Ⅳ",【参考】数式用!$G$3:$M$3,0)+6,0),0)*M107,0)*Z107*0.5,0), "")</f>
        <v/>
      </c>
      <c r="AD107" s="156"/>
      <c r="AE107" s="157"/>
      <c r="AF107" s="157"/>
      <c r="AG107" s="158"/>
      <c r="AH107" s="159"/>
      <c r="AI107" s="160"/>
      <c r="AJ107" s="161"/>
      <c r="AK107" s="541" t="str">
        <f>IF(AND(N107&lt;&gt;"",OR(U107&lt;&gt;9,W107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107="加算対象外",N107&lt;&gt;"",AE107="―",AJ107="―"),"このサービスについては、キャリアパス要件Ⅰ・Ⅱか令和８年度特例要件のどちらかの要件を満たしている必要があります",""))</f>
        <v/>
      </c>
      <c r="AL107" s="542" t="str">
        <f>IF(N107="","",IF(OR(AND(COUNTIF(AP107,"未入力")&gt;0,AD107=""),AND(COUNTBLANK(AP107)&gt;0,AE107=""),AND(COUNTIF(AN107:BD107,"AF列に色付け")&gt;0,AF107=""),AND(COUNTIF(AN107:BD107,"AG列に色付け")&gt;0,OR(AG107="",AG107=0)),AND(COUNTIF(AN107:BD107,"AH列に色付け")&gt;0,AH107=""),AND(COUNTIF(AN107:BD107,"AI列に色付け")&gt;0,AI107=""),AND(COUNTIF(AN107:BD107,"AJ列に色付け")&gt;0,AJ107="",NOT(OR(BE107="AJ列色消し",BF107="AJ列色消し")))),"！記入が必要な欄（オレンジ色のセル）に空欄があります。空欄を埋めてください。",""))</f>
        <v/>
      </c>
      <c r="AM107" s="543"/>
      <c r="AN107" s="544" t="str">
        <f>IFERROR(VLOOKUP(K107,【参考】数式用!$A$2:$N$57,14,FALSE),"")</f>
        <v/>
      </c>
      <c r="AO107" s="544" t="str">
        <f>IF(AND(K107&lt;&gt;""),"N列に色付け","")</f>
        <v/>
      </c>
      <c r="AP107" s="545" t="str">
        <f>IF(AND(AC107&lt;&gt;0,AC107&lt;&gt;"",AN107="加算対象"),IF(AD107="○","入力済","未入力"),"")</f>
        <v/>
      </c>
      <c r="AQ107" s="545" t="str">
        <f>"キャリアパス要件Ⅰ・Ⅱ_"&amp;AN107</f>
        <v>キャリアパス要件Ⅰ・Ⅱ_</v>
      </c>
      <c r="AR107" s="546" t="str">
        <f>IF(AND(N107&lt;&gt;"",AE107=""),"未入力","入力済")</f>
        <v>入力済</v>
      </c>
      <c r="AS107" s="544" t="str">
        <f>IF(AND(N107&lt;&gt;"",N107&lt;&gt;"処遇改善加算Ⅳ",AN107="加算対象"),"AF列に色付け","")</f>
        <v/>
      </c>
      <c r="AT107" s="546" t="str">
        <f>IF(AND(N107&lt;&gt;"",N107&lt;&gt;"処遇改善加算Ⅳ",N107&lt;&gt;"処遇改善加算",AF107=""),"未入力","入力済")</f>
        <v>入力済</v>
      </c>
      <c r="AU107" s="546" t="str">
        <v/>
      </c>
      <c r="AV107" s="546" t="str">
        <f>IF(AND(AN107="加算対象",N107&lt;&gt;"処遇改善加算Ⅲ",N107&lt;&gt;"処遇改善加算Ⅳ",N107&lt;&gt;"",AU107&lt;&gt;"対象外"),1,"")</f>
        <v/>
      </c>
      <c r="AW107" s="544" t="str">
        <f>IF(AND(AV107=1,OR(AG107=0,AG107=""),AN107="加算対象"),"AH列に色付け","")</f>
        <v/>
      </c>
      <c r="AX107" s="544" t="str">
        <f>IF(AND($AV107=1,$AW107="AH列に色付け",OR($AG107="",$AH107="")),"未入力",IF(AND($AV107=1,$AW107="",$AG107=""),"未入力","入力済"))</f>
        <v>入力済</v>
      </c>
      <c r="AY107" s="546" t="str">
        <f>IFERROR(VLOOKUP(K107,【参考】数式用!$AR$3:$AS$49, 2, FALSE), "")</f>
        <v/>
      </c>
      <c r="AZ107" s="544" t="str">
        <f>IF(AND(AN107="加算対象",OR(N107="処遇改善加算Ⅰイ",N107="処遇改善加算Ⅰロ")),"AI列に色付け","")</f>
        <v/>
      </c>
      <c r="BA107" s="547" t="str">
        <f>IF(AND(OR(N107="処遇改善加算Ⅰイ",N107="処遇改善加算Ⅰロ"),AI107=""),"未入力","入力済")</f>
        <v>入力済</v>
      </c>
      <c r="BB107" s="546" t="str">
        <f>IFERROR(VLOOKUP(K107,【参考】数式用!$AX$3:$AY$56, 2, FALSE), "")</f>
        <v/>
      </c>
      <c r="BC107" s="544" t="str">
        <v/>
      </c>
      <c r="BD107" s="547" t="str">
        <f>IF(AND(COUNTIF(AE107:AH107,"*令和８年度特例要件を*")&gt;0,AJ107=""),"未入力","入力済")</f>
        <v>入力済</v>
      </c>
      <c r="BE107" s="547" t="str">
        <v/>
      </c>
      <c r="BF107" s="547" t="str">
        <f>IF(AND(N107="処遇改善加算",AE107="○"),"AJ列色消し","")</f>
        <v/>
      </c>
      <c r="BG107" s="547" t="str">
        <f>IF(OR(TRIM(BC107)="",BE107="AJ列色消し",BF107="AJ列色消し"),"","入力必要")</f>
        <v/>
      </c>
      <c r="BH107" s="547" t="str">
        <f>IF(AND(BE107="",BG107="入力必要"),IF(AJ107="","未入力","入力済"),"")</f>
        <v/>
      </c>
      <c r="BI107" s="547" t="str">
        <f>G107</f>
        <v/>
      </c>
      <c r="BM107" s="633" t="e">
        <f>VLOOKUP(K107,【参考】数式用!$A$2:$O$57,15,FALSE)</f>
        <v>#N/A</v>
      </c>
    </row>
    <row ht="109.9" customHeight="1" r="108" spans="1:65"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IF(Q108&gt;=1,(U108*12+W108)-(Q108*12+S108)+1,"")</f>
        <v/>
      </c>
      <c r="AA108" s="458" t="s">
        <v>275</v>
      </c>
      <c r="AB108" s="459" t="str">
        <f>IFERROR(ROUNDDOWN(ROUND(L108*O108,0)*M108,0)*Z108,"")</f>
        <v/>
      </c>
      <c r="AC108" s="460" t="str">
        <f>IFERROR(ROUNDDOWN(ROUNDDOWN(ROUND(L108*VLOOKUP(K108,【参考】数式用!$A$2:$M$57,MATCH("処遇改善加算Ⅳ",【参考】数式用!$G$3:$M$3,0)+6,0),0)*M108,0)*Z108*0.5,0), "")</f>
        <v/>
      </c>
      <c r="AD108" s="156"/>
      <c r="AE108" s="157"/>
      <c r="AF108" s="157"/>
      <c r="AG108" s="158"/>
      <c r="AH108" s="159"/>
      <c r="AI108" s="160"/>
      <c r="AJ108" s="161"/>
      <c r="AK108" s="541" t="str">
        <f>IF(AND(N108&lt;&gt;"",OR(U108&lt;&gt;9,W108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108="加算対象外",N108&lt;&gt;"",AE108="―",AJ108="―"),"このサービスについては、キャリアパス要件Ⅰ・Ⅱか令和８年度特例要件のどちらかの要件を満たしている必要があります",""))</f>
        <v/>
      </c>
      <c r="AL108" s="542" t="str">
        <f>IF(N108="","",IF(OR(AND(COUNTIF(AP108,"未入力")&gt;0,AD108=""),AND(COUNTBLANK(AP108)&gt;0,AE108=""),AND(COUNTIF(AN108:BD108,"AF列に色付け")&gt;0,AF108=""),AND(COUNTIF(AN108:BD108,"AG列に色付け")&gt;0,OR(AG108="",AG108=0)),AND(COUNTIF(AN108:BD108,"AH列に色付け")&gt;0,AH108=""),AND(COUNTIF(AN108:BD108,"AI列に色付け")&gt;0,AI108=""),AND(COUNTIF(AN108:BD108,"AJ列に色付け")&gt;0,AJ108="",NOT(OR(BE108="AJ列色消し",BF108="AJ列色消し")))),"！記入が必要な欄（オレンジ色のセル）に空欄があります。空欄を埋めてください。",""))</f>
        <v/>
      </c>
      <c r="AM108" s="543"/>
      <c r="AN108" s="544" t="str">
        <f>IFERROR(VLOOKUP(K108,【参考】数式用!$A$2:$N$57,14,FALSE),"")</f>
        <v/>
      </c>
      <c r="AO108" s="544" t="str">
        <f>IF(AND(K108&lt;&gt;""),"N列に色付け","")</f>
        <v/>
      </c>
      <c r="AP108" s="545" t="str">
        <f>IF(AND(AC108&lt;&gt;0,AC108&lt;&gt;"",AN108="加算対象"),IF(AD108="○","入力済","未入力"),"")</f>
        <v/>
      </c>
      <c r="AQ108" s="545" t="str">
        <f>"キャリアパス要件Ⅰ・Ⅱ_"&amp;AN108</f>
        <v>キャリアパス要件Ⅰ・Ⅱ_</v>
      </c>
      <c r="AR108" s="546" t="str">
        <f>IF(AND(N108&lt;&gt;"",AE108=""),"未入力","入力済")</f>
        <v>入力済</v>
      </c>
      <c r="AS108" s="544" t="str">
        <f>IF(AND(N108&lt;&gt;"",N108&lt;&gt;"処遇改善加算Ⅳ",AN108="加算対象"),"AF列に色付け","")</f>
        <v/>
      </c>
      <c r="AT108" s="546" t="str">
        <f>IF(AND(N108&lt;&gt;"",N108&lt;&gt;"処遇改善加算Ⅳ",N108&lt;&gt;"処遇改善加算",AF108=""),"未入力","入力済")</f>
        <v>入力済</v>
      </c>
      <c r="AU108" s="546" t="str">
        <v/>
      </c>
      <c r="AV108" s="546" t="str">
        <f>IF(AND(AN108="加算対象",N108&lt;&gt;"処遇改善加算Ⅲ",N108&lt;&gt;"処遇改善加算Ⅳ",N108&lt;&gt;"",AU108&lt;&gt;"対象外"),1,"")</f>
        <v/>
      </c>
      <c r="AW108" s="544" t="str">
        <f>IF(AND(AV108=1,OR(AG108=0,AG108=""),AN108="加算対象"),"AH列に色付け","")</f>
        <v/>
      </c>
      <c r="AX108" s="544" t="str">
        <f>IF(AND($AV108=1,$AW108="AH列に色付け",OR($AG108="",$AH108="")),"未入力",IF(AND($AV108=1,$AW108="",$AG108=""),"未入力","入力済"))</f>
        <v>入力済</v>
      </c>
      <c r="AY108" s="546" t="str">
        <f>IFERROR(VLOOKUP(K108,【参考】数式用!$AR$3:$AS$49, 2, FALSE), "")</f>
        <v/>
      </c>
      <c r="AZ108" s="544" t="str">
        <f>IF(AND(AN108="加算対象",OR(N108="処遇改善加算Ⅰイ",N108="処遇改善加算Ⅰロ")),"AI列に色付け","")</f>
        <v/>
      </c>
      <c r="BA108" s="547" t="str">
        <f>IF(AND(OR(N108="処遇改善加算Ⅰイ",N108="処遇改善加算Ⅰロ"),AI108=""),"未入力","入力済")</f>
        <v>入力済</v>
      </c>
      <c r="BB108" s="546" t="str">
        <f>IFERROR(VLOOKUP(K108,【参考】数式用!$AX$3:$AY$56, 2, FALSE), "")</f>
        <v/>
      </c>
      <c r="BC108" s="544" t="str">
        <v/>
      </c>
      <c r="BD108" s="547" t="str">
        <f>IF(AND(COUNTIF(AE108:AH108,"*令和８年度特例要件を*")&gt;0,AJ108=""),"未入力","入力済")</f>
        <v>入力済</v>
      </c>
      <c r="BE108" s="547" t="str">
        <v/>
      </c>
      <c r="BF108" s="547" t="str">
        <f>IF(AND(N108="処遇改善加算",AE108="○"),"AJ列色消し","")</f>
        <v/>
      </c>
      <c r="BG108" s="547" t="str">
        <f>IF(OR(TRIM(BC108)="",BE108="AJ列色消し",BF108="AJ列色消し"),"","入力必要")</f>
        <v/>
      </c>
      <c r="BH108" s="547" t="str">
        <f>IF(AND(BE108="",BG108="入力必要"),IF(AJ108="","未入力","入力済"),"")</f>
        <v/>
      </c>
      <c r="BI108" s="547" t="str">
        <f>G108</f>
        <v/>
      </c>
      <c r="BM108" s="633" t="e">
        <f>VLOOKUP(K108,【参考】数式用!$A$2:$O$57,15,FALSE)</f>
        <v>#N/A</v>
      </c>
    </row>
    <row ht="109.9" customHeight="1" r="109" spans="1:65"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IF(Q109&gt;=1,(U109*12+W109)-(Q109*12+S109)+1,"")</f>
        <v/>
      </c>
      <c r="AA109" s="458" t="s">
        <v>275</v>
      </c>
      <c r="AB109" s="459" t="str">
        <f>IFERROR(ROUNDDOWN(ROUND(L109*O109,0)*M109,0)*Z109,"")</f>
        <v/>
      </c>
      <c r="AC109" s="460" t="str">
        <f>IFERROR(ROUNDDOWN(ROUNDDOWN(ROUND(L109*VLOOKUP(K109,【参考】数式用!$A$2:$M$57,MATCH("処遇改善加算Ⅳ",【参考】数式用!$G$3:$M$3,0)+6,0),0)*M109,0)*Z109*0.5,0), "")</f>
        <v/>
      </c>
      <c r="AD109" s="156"/>
      <c r="AE109" s="157"/>
      <c r="AF109" s="157"/>
      <c r="AG109" s="158"/>
      <c r="AH109" s="159"/>
      <c r="AI109" s="160"/>
      <c r="AJ109" s="161"/>
      <c r="AK109" s="541" t="str">
        <f>IF(AND(N109&lt;&gt;"",OR(U109&lt;&gt;9,W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109="加算対象外",N109&lt;&gt;"",AE109="―",AJ109="―"),"このサービスについては、キャリアパス要件Ⅰ・Ⅱか令和８年度特例要件のどちらかの要件を満たしている必要があります",""))</f>
        <v/>
      </c>
      <c r="AL109" s="542" t="str">
        <f>IF(N109="","",IF(OR(AND(COUNTIF(AP109,"未入力")&gt;0,AD109=""),AND(COUNTBLANK(AP109)&gt;0,AE109=""),AND(COUNTIF(AN109:BD109,"AF列に色付け")&gt;0,AF109=""),AND(COUNTIF(AN109:BD109,"AG列に色付け")&gt;0,OR(AG109="",AG109=0)),AND(COUNTIF(AN109:BD109,"AH列に色付け")&gt;0,AH109=""),AND(COUNTIF(AN109:BD109,"AI列に色付け")&gt;0,AI109=""),AND(COUNTIF(AN109:BD109,"AJ列に色付け")&gt;0,AJ109="",NOT(OR(BE109="AJ列色消し",BF109="AJ列色消し")))),"！記入が必要な欄（オレンジ色のセル）に空欄があります。空欄を埋めてください。",""))</f>
        <v/>
      </c>
      <c r="AM109" s="543"/>
      <c r="AN109" s="544" t="str">
        <f>IFERROR(VLOOKUP(K109,【参考】数式用!$A$2:$N$57,14,FALSE),"")</f>
        <v/>
      </c>
      <c r="AO109" s="544" t="str">
        <f>IF(AND(K109&lt;&gt;""),"N列に色付け","")</f>
        <v/>
      </c>
      <c r="AP109" s="545" t="str">
        <f>IF(AND(AC109&lt;&gt;0,AC109&lt;&gt;"",AN109="加算対象"),IF(AD109="○","入力済","未入力"),"")</f>
        <v/>
      </c>
      <c r="AQ109" s="545" t="str">
        <f>"キャリアパス要件Ⅰ・Ⅱ_"&amp;AN109</f>
        <v>キャリアパス要件Ⅰ・Ⅱ_</v>
      </c>
      <c r="AR109" s="546" t="str">
        <f>IF(AND(N109&lt;&gt;"",AE109=""),"未入力","入力済")</f>
        <v>入力済</v>
      </c>
      <c r="AS109" s="544" t="str">
        <f>IF(AND(N109&lt;&gt;"",N109&lt;&gt;"処遇改善加算Ⅳ",AN109="加算対象"),"AF列に色付け","")</f>
        <v/>
      </c>
      <c r="AT109" s="546" t="str">
        <f>IF(AND(N109&lt;&gt;"",N109&lt;&gt;"処遇改善加算Ⅳ",N109&lt;&gt;"処遇改善加算",AF109=""),"未入力","入力済")</f>
        <v>入力済</v>
      </c>
      <c r="AU109" s="546" t="str">
        <v/>
      </c>
      <c r="AV109" s="546" t="str">
        <f>IF(AND(AN109="加算対象",N109&lt;&gt;"処遇改善加算Ⅲ",N109&lt;&gt;"処遇改善加算Ⅳ",N109&lt;&gt;"",AU109&lt;&gt;"対象外"),1,"")</f>
        <v/>
      </c>
      <c r="AW109" s="544" t="str">
        <f>IF(AND(AV109=1,OR(AG109=0,AG109=""),AN109="加算対象"),"AH列に色付け","")</f>
        <v/>
      </c>
      <c r="AX109" s="544" t="str">
        <f>IF(AND($AV109=1,$AW109="AH列に色付け",OR($AG109="",$AH109="")),"未入力",IF(AND($AV109=1,$AW109="",$AG109=""),"未入力","入力済"))</f>
        <v>入力済</v>
      </c>
      <c r="AY109" s="546" t="str">
        <f>IFERROR(VLOOKUP(K109,【参考】数式用!$AR$3:$AS$49, 2, FALSE), "")</f>
        <v/>
      </c>
      <c r="AZ109" s="544" t="str">
        <f>IF(AND(AN109="加算対象",OR(N109="処遇改善加算Ⅰイ",N109="処遇改善加算Ⅰロ")),"AI列に色付け","")</f>
        <v/>
      </c>
      <c r="BA109" s="547" t="str">
        <f>IF(AND(OR(N109="処遇改善加算Ⅰイ",N109="処遇改善加算Ⅰロ"),AI109=""),"未入力","入力済")</f>
        <v>入力済</v>
      </c>
      <c r="BB109" s="546" t="str">
        <f>IFERROR(VLOOKUP(K109,【参考】数式用!$AX$3:$AY$56, 2, FALSE), "")</f>
        <v/>
      </c>
      <c r="BC109" s="544" t="str">
        <v/>
      </c>
      <c r="BD109" s="547" t="str">
        <f>IF(AND(COUNTIF(AE109:AH109,"*令和８年度特例要件を*")&gt;0,AJ109=""),"未入力","入力済")</f>
        <v>入力済</v>
      </c>
      <c r="BE109" s="547" t="str">
        <v/>
      </c>
      <c r="BF109" s="547" t="str">
        <f>IF(AND(N109="処遇改善加算",AE109="○"),"AJ列色消し","")</f>
        <v/>
      </c>
      <c r="BG109" s="547" t="str">
        <f>IF(OR(TRIM(BC109)="",BE109="AJ列色消し",BF109="AJ列色消し"),"","入力必要")</f>
        <v/>
      </c>
      <c r="BH109" s="547" t="str">
        <f>IF(AND(BE109="",BG109="入力必要"),IF(AJ109="","未入力","入力済"),"")</f>
        <v/>
      </c>
      <c r="BI109" s="547" t="str">
        <f>G109</f>
        <v/>
      </c>
      <c r="BM109" s="633" t="e">
        <f>VLOOKUP(K109,【参考】数式用!$A$2:$O$57,15,FALSE)</f>
        <v>#N/A</v>
      </c>
    </row>
    <row ht="109.9" customHeight="1" r="110" spans="1:65"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IF(Q110&gt;=1,(U110*12+W110)-(Q110*12+S110)+1,"")</f>
        <v/>
      </c>
      <c r="AA110" s="458" t="s">
        <v>275</v>
      </c>
      <c r="AB110" s="459" t="str">
        <f>IFERROR(ROUNDDOWN(ROUND(L110*O110,0)*M110,0)*Z110,"")</f>
        <v/>
      </c>
      <c r="AC110" s="460" t="str">
        <f>IFERROR(ROUNDDOWN(ROUNDDOWN(ROUND(L110*VLOOKUP(K110,【参考】数式用!$A$2:$M$57,MATCH("処遇改善加算Ⅳ",【参考】数式用!$G$3:$M$3,0)+6,0),0)*M110,0)*Z110*0.5,0), "")</f>
        <v/>
      </c>
      <c r="AD110" s="156"/>
      <c r="AE110" s="157"/>
      <c r="AF110" s="157"/>
      <c r="AG110" s="158"/>
      <c r="AH110" s="159"/>
      <c r="AI110" s="160"/>
      <c r="AJ110" s="161"/>
      <c r="AK110" s="541" t="str">
        <f>IF(AND(N110&lt;&gt;"",OR(U110&lt;&gt;9,W110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110="加算対象外",N110&lt;&gt;"",AE110="―",AJ110="―"),"このサービスについては、キャリアパス要件Ⅰ・Ⅱか令和８年度特例要件のどちらかの要件を満たしている必要があります",""))</f>
        <v/>
      </c>
      <c r="AL110" s="542" t="str">
        <f>IF(N110="","",IF(OR(AND(COUNTIF(AP110,"未入力")&gt;0,AD110=""),AND(COUNTBLANK(AP110)&gt;0,AE110=""),AND(COUNTIF(AN110:BD110,"AF列に色付け")&gt;0,AF110=""),AND(COUNTIF(AN110:BD110,"AG列に色付け")&gt;0,OR(AG110="",AG110=0)),AND(COUNTIF(AN110:BD110,"AH列に色付け")&gt;0,AH110=""),AND(COUNTIF(AN110:BD110,"AI列に色付け")&gt;0,AI110=""),AND(COUNTIF(AN110:BD110,"AJ列に色付け")&gt;0,AJ110="",NOT(OR(BE110="AJ列色消し",BF110="AJ列色消し")))),"！記入が必要な欄（オレンジ色のセル）に空欄があります。空欄を埋めてください。",""))</f>
        <v/>
      </c>
      <c r="AM110" s="543"/>
      <c r="AN110" s="544" t="str">
        <f>IFERROR(VLOOKUP(K110,【参考】数式用!$A$2:$N$57,14,FALSE),"")</f>
        <v/>
      </c>
      <c r="AO110" s="544" t="str">
        <f>IF(AND(K110&lt;&gt;""),"N列に色付け","")</f>
        <v/>
      </c>
      <c r="AP110" s="545" t="str">
        <f>IF(AND(AC110&lt;&gt;0,AC110&lt;&gt;"",AN110="加算対象"),IF(AD110="○","入力済","未入力"),"")</f>
        <v/>
      </c>
      <c r="AQ110" s="545" t="str">
        <f>"キャリアパス要件Ⅰ・Ⅱ_"&amp;AN110</f>
        <v>キャリアパス要件Ⅰ・Ⅱ_</v>
      </c>
      <c r="AR110" s="546" t="str">
        <f>IF(AND(N110&lt;&gt;"",AE110=""),"未入力","入力済")</f>
        <v>入力済</v>
      </c>
      <c r="AS110" s="544" t="str">
        <f>IF(AND(N110&lt;&gt;"",N110&lt;&gt;"処遇改善加算Ⅳ",AN110="加算対象"),"AF列に色付け","")</f>
        <v/>
      </c>
      <c r="AT110" s="546" t="str">
        <f>IF(AND(N110&lt;&gt;"",N110&lt;&gt;"処遇改善加算Ⅳ",N110&lt;&gt;"処遇改善加算",AF110=""),"未入力","入力済")</f>
        <v>入力済</v>
      </c>
      <c r="AU110" s="546" t="str">
        <v/>
      </c>
      <c r="AV110" s="546" t="str">
        <f>IF(AND(AN110="加算対象",N110&lt;&gt;"処遇改善加算Ⅲ",N110&lt;&gt;"処遇改善加算Ⅳ",N110&lt;&gt;"",AU110&lt;&gt;"対象外"),1,"")</f>
        <v/>
      </c>
      <c r="AW110" s="544" t="str">
        <f>IF(AND(AV110=1,OR(AG110=0,AG110=""),AN110="加算対象"),"AH列に色付け","")</f>
        <v/>
      </c>
      <c r="AX110" s="544" t="str">
        <f>IF(AND($AV110=1,$AW110="AH列に色付け",OR($AG110="",$AH110="")),"未入力",IF(AND($AV110=1,$AW110="",$AG110=""),"未入力","入力済"))</f>
        <v>入力済</v>
      </c>
      <c r="AY110" s="546" t="str">
        <f>IFERROR(VLOOKUP(K110,【参考】数式用!$AR$3:$AS$49, 2, FALSE), "")</f>
        <v/>
      </c>
      <c r="AZ110" s="544" t="str">
        <f>IF(AND(AN110="加算対象",OR(N110="処遇改善加算Ⅰイ",N110="処遇改善加算Ⅰロ")),"AI列に色付け","")</f>
        <v/>
      </c>
      <c r="BA110" s="547" t="str">
        <f>IF(AND(OR(N110="処遇改善加算Ⅰイ",N110="処遇改善加算Ⅰロ"),AI110=""),"未入力","入力済")</f>
        <v>入力済</v>
      </c>
      <c r="BB110" s="546" t="str">
        <f>IFERROR(VLOOKUP(K110,【参考】数式用!$AX$3:$AY$56, 2, FALSE), "")</f>
        <v/>
      </c>
      <c r="BC110" s="544" t="str">
        <v/>
      </c>
      <c r="BD110" s="547" t="str">
        <f>IF(AND(COUNTIF(AE110:AH110,"*令和８年度特例要件を*")&gt;0,AJ110=""),"未入力","入力済")</f>
        <v>入力済</v>
      </c>
      <c r="BE110" s="547" t="str">
        <v/>
      </c>
      <c r="BF110" s="547" t="str">
        <f>IF(AND(N110="処遇改善加算",AE110="○"),"AJ列色消し","")</f>
        <v/>
      </c>
      <c r="BG110" s="547" t="str">
        <f>IF(OR(TRIM(BC110)="",BE110="AJ列色消し",BF110="AJ列色消し"),"","入力必要")</f>
        <v/>
      </c>
      <c r="BH110" s="547" t="str">
        <f>IF(AND(BE110="",BG110="入力必要"),IF(AJ110="","未入力","入力済"),"")</f>
        <v/>
      </c>
      <c r="BI110" s="547" t="str">
        <f>G110</f>
        <v/>
      </c>
      <c r="BM110" s="633" t="e">
        <f>VLOOKUP(K110,【参考】数式用!$A$2:$O$57,15,FALSE)</f>
        <v>#N/A</v>
      </c>
    </row>
    <row ht="109.9" customHeight="1" r="111" spans="1:65"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IF(Q111&gt;=1,(U111*12+W111)-(Q111*12+S111)+1,"")</f>
        <v/>
      </c>
      <c r="AA111" s="464" t="s">
        <v>275</v>
      </c>
      <c r="AB111" s="459" t="str">
        <f>IFERROR(ROUNDDOWN(ROUND(L111*O111,0)*M111,0)*Z111,"")</f>
        <v/>
      </c>
      <c r="AC111" s="460" t="str">
        <f>IFERROR(ROUNDDOWN(ROUNDDOWN(ROUND(L111*VLOOKUP(K111,【参考】数式用!$A$2:$M$57,MATCH("処遇改善加算Ⅳ",【参考】数式用!$G$3:$M$3,0)+6,0),0)*M111,0)*Z111*0.5,0), "")</f>
        <v/>
      </c>
      <c r="AD111" s="156"/>
      <c r="AE111" s="157"/>
      <c r="AF111" s="157"/>
      <c r="AG111" s="158"/>
      <c r="AH111" s="234"/>
      <c r="AI111" s="584"/>
      <c r="AJ111" s="167"/>
      <c r="AK111" s="541" t="str">
        <f>IF(AND(N111&lt;&gt;"",OR(U111&lt;&gt;9,W111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111="加算対象外",N111&lt;&gt;"",AE111="―",AJ111="―"),"このサービスについては、キャリアパス要件Ⅰ・Ⅱか令和８年度特例要件のどちらかの要件を満たしている必要があります",""))</f>
        <v/>
      </c>
      <c r="AL111" s="542" t="str">
        <f>IF(N111="","",IF(OR(AND(COUNTIF(AP111,"未入力")&gt;0,AD111=""),AND(COUNTBLANK(AP111)&gt;0,AE111=""),AND(COUNTIF(AN111:BD111,"AF列に色付け")&gt;0,AF111=""),AND(COUNTIF(AN111:BD111,"AG列に色付け")&gt;0,OR(AG111="",AG111=0)),AND(COUNTIF(AN111:BD111,"AH列に色付け")&gt;0,AH111=""),AND(COUNTIF(AN111:BD111,"AI列に色付け")&gt;0,AI111=""),AND(COUNTIF(AN111:BD111,"AJ列に色付け")&gt;0,AJ111="",NOT(OR(BE111="AJ列色消し",BF111="AJ列色消し")))),"！記入が必要な欄（オレンジ色のセル）に空欄があります。空欄を埋めてください。",""))</f>
        <v/>
      </c>
      <c r="AM111" s="543"/>
      <c r="AN111" s="547" t="str">
        <f>IFERROR(VLOOKUP(K111,【参考】数式用!$A$2:$N$57,14,FALSE),"")</f>
        <v/>
      </c>
      <c r="AO111" s="547" t="str">
        <f>IF(AND(K111&lt;&gt;""),"N列に色付け","")</f>
        <v/>
      </c>
      <c r="AP111" s="545" t="str">
        <f>IF(AND(AC111&lt;&gt;0,AC111&lt;&gt;"",AN111="加算対象"),IF(AD111="○","入力済","未入力"),"")</f>
        <v/>
      </c>
      <c r="AQ111" s="545" t="str">
        <f>"キャリアパス要件Ⅰ・Ⅱ_"&amp;AN111</f>
        <v>キャリアパス要件Ⅰ・Ⅱ_</v>
      </c>
      <c r="AR111" s="546" t="str">
        <f>IF(AND(N111&lt;&gt;"",AE111=""),"未入力","入力済")</f>
        <v>入力済</v>
      </c>
      <c r="AS111" s="547" t="str">
        <f>IF(AND(N111&lt;&gt;"",N111&lt;&gt;"処遇改善加算Ⅳ",AN111="加算対象"),"AF列に色付け","")</f>
        <v/>
      </c>
      <c r="AT111" s="546" t="str">
        <f>IF(AND(N111&lt;&gt;"",N111&lt;&gt;"処遇改善加算Ⅳ",N111&lt;&gt;"処遇改善加算",AF111=""),"未入力","入力済")</f>
        <v>入力済</v>
      </c>
      <c r="AU111" s="546" t="str">
        <v/>
      </c>
      <c r="AV111" s="546" t="str">
        <f>IF(AND(AN111="加算対象",N111&lt;&gt;"処遇改善加算Ⅲ",N111&lt;&gt;"処遇改善加算Ⅳ",N111&lt;&gt;"",AU111&lt;&gt;"対象外"),1,"")</f>
        <v/>
      </c>
      <c r="AW111" s="547" t="str">
        <f>IF(AND(AV111=1,OR(AG111=0,AG111=""),AN111="加算対象"),"AH列に色付け","")</f>
        <v/>
      </c>
      <c r="AX111" s="547" t="str">
        <f>IF(AND($AV111=1,$AW111="AH列に色付け",OR($AG111="",$AH111="")),"未入力",IF(AND($AV111=1,$AW111="",$AG111=""),"未入力","入力済"))</f>
        <v>入力済</v>
      </c>
      <c r="AY111" s="546" t="str">
        <f>IFERROR(VLOOKUP(K111,【参考】数式用!$AR$3:$AS$49, 2, FALSE), "")</f>
        <v/>
      </c>
      <c r="AZ111" s="547" t="str">
        <f>IF(AND(AN111="加算対象",OR(N111="処遇改善加算Ⅰイ",N111="処遇改善加算Ⅰロ")),"AI列に色付け","")</f>
        <v/>
      </c>
      <c r="BA111" s="547" t="str">
        <f>IF(AND(OR(N111="処遇改善加算Ⅰイ",N111="処遇改善加算Ⅰロ"),AI111=""),"未入力","入力済")</f>
        <v>入力済</v>
      </c>
      <c r="BB111" s="546" t="str">
        <f>IFERROR(VLOOKUP(K111,【参考】数式用!$AX$3:$AY$56, 2, FALSE), "")</f>
        <v/>
      </c>
      <c r="BC111" s="547" t="str">
        <v/>
      </c>
      <c r="BD111" s="547" t="str">
        <f>IF(AND(COUNTIF(AE111:AH111,"*令和８年度特例要件を*")&gt;0,AJ111=""),"未入力","入力済")</f>
        <v>入力済</v>
      </c>
      <c r="BE111" s="547" t="str">
        <v/>
      </c>
      <c r="BF111" s="547" t="str">
        <f>IF(AND(N111="処遇改善加算",AE111="○"),"AJ列色消し","")</f>
        <v/>
      </c>
      <c r="BG111" s="547" t="str">
        <f>IF(OR(TRIM(BC111)="",BE111="AJ列色消し",BF111="AJ列色消し"),"","入力必要")</f>
        <v/>
      </c>
      <c r="BH111" s="547" t="str">
        <f>IF(AND(BE111="",BG111="入力必要"),IF(AJ111="","未入力","入力済"),"")</f>
        <v/>
      </c>
      <c r="BI111" s="547" t="str">
        <f>G111</f>
        <v/>
      </c>
      <c r="BM111" s="633" t="e">
        <f>VLOOKUP(K111,【参考】数式用!$A$2:$O$57,15,FALSE)</f>
        <v>#N/A</v>
      </c>
    </row>
  </sheetData>
  <sheetProtection sheet="1" formatColumns="0" formatRows="0" sort="0" autoFilter="0" algorithmName="SHA-512" hashValue="21rBaBoCucjRWg7INs/F2JWO3+1pv7f8K1bzeIUinetCHLQDDL55E1YT6RmLCQ5A8YtT1piG7vaPcmiQ0Ilawg==" saltValue="XBI/A6cG5vhKVovWsMrgIw==" spinCount="10000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allowBlank="1" showDropDown="1" showInputMessage="1" showErrorMessage="1" error="このセルには１～３または６～12_x000a_の数字しか入力できません。" sqref="S12:S111 W12:W111">
      <formula1>"1,2,3,6,7,8,9,10,11,12"</formula1>
    </dataValidation>
    <dataValidation type="list" allowBlank="1" showDropDown="1" showInputMessage="1" showErrorMessage="1" error="このセルには８または９しか入力できません。" sqref="Q12:Q113 U12:U111">
      <formula1>"8,9"</formula1>
    </dataValidation>
    <dataValidation type="none"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sheetViews>
    <sheetView zoomScale="56" workbookViewId="0" view="pageBreakPreview" zoomScaleNormal="80">
      <selection pane="topLeft" activeCell="H22" sqref="H22"/>
    </sheetView>
  </sheetViews>
  <sheetFormatPr baseColWidth="8" defaultColWidth="9.875" defaultRowHeight="13"/>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ustomWidth="1"/>
    <col min="11" max="229" width="9.875" style="566" customWidth="1"/>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ustomWidth="1"/>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ustomWidth="1"/>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ustomWidth="1"/>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ustomWidth="1"/>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ustomWidth="1"/>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ustomWidth="1"/>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ustomWidth="1"/>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ustomWidth="1"/>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ustomWidth="1"/>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ustomWidth="1"/>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ustomWidth="1"/>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ustomWidth="1"/>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ustomWidth="1"/>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ustomWidth="1"/>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ustomWidth="1"/>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ustomWidth="1"/>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ustomWidth="1"/>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ustomWidth="1"/>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ustomWidth="1"/>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ustomWidth="1"/>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ustomWidth="1"/>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ustomWidth="1"/>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ustomWidth="1"/>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ustomWidth="1"/>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ustomWidth="1"/>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ustomWidth="1"/>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ustomWidth="1"/>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ustomWidth="1"/>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ustomWidth="1"/>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ustomWidth="1"/>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ustomWidth="1"/>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ustomWidth="1"/>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ustomWidth="1"/>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ustomWidth="1"/>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ustomWidth="1"/>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ustomWidth="1"/>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ustomWidth="1"/>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ustomWidth="1"/>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ustomWidth="1"/>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ustomWidth="1"/>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ustomWidth="1"/>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ustomWidth="1"/>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ustomWidth="1"/>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ustomWidth="1"/>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ustomWidth="1"/>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ustomWidth="1"/>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ustomWidth="1"/>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ustomWidth="1"/>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ustomWidth="1"/>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ustomWidth="1"/>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ustomWidth="1"/>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ustomWidth="1"/>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ustomWidth="1"/>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ustomWidth="1"/>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ustomWidth="1"/>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ustomWidth="1"/>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ustomWidth="1"/>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ustomWidth="1"/>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ustomWidth="1"/>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ustomWidth="1"/>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ustomWidth="1"/>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ustomWidth="1"/>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ustomWidth="1"/>
  </cols>
  <sheetData>
    <row ht="40.15" customHeight="1" r="1" spans="1:10" s="557" customFormat="1">
      <c r="A1" s="554" t="s">
        <v>290</v>
      </c>
      <c r="B1" s="555"/>
      <c r="C1" s="556"/>
      <c r="D1" s="556"/>
      <c r="E1" s="556"/>
      <c r="F1" s="556"/>
      <c r="G1" s="556"/>
      <c r="H1" s="556"/>
      <c r="I1" s="556"/>
      <c r="J1" s="556"/>
    </row>
    <row ht="19.9" customHeight="1" r="2" spans="1:10" s="559" customFormat="1">
      <c r="A2" s="554"/>
      <c r="B2" s="558"/>
      <c r="C2" s="556"/>
      <c r="D2" s="556"/>
      <c r="E2" s="556"/>
      <c r="F2" s="556"/>
      <c r="G2" s="556"/>
      <c r="H2" s="556"/>
      <c r="I2" s="556"/>
      <c r="J2" s="556"/>
    </row>
    <row ht="39.6" customHeight="1" r="3" spans="1:10" s="560" customFormat="1">
      <c r="A3" s="556"/>
      <c r="B3" s="1003" t="s">
        <v>291</v>
      </c>
      <c r="C3" s="1003"/>
      <c r="D3" s="1003"/>
      <c r="E3" s="1003"/>
      <c r="F3" s="1003"/>
      <c r="G3" s="1003"/>
      <c r="H3" s="1003"/>
      <c r="I3" s="1003"/>
      <c r="J3" s="556"/>
    </row>
    <row ht="25.15" customHeight="1" r="4" spans="1:10" s="559" customFormat="1">
      <c r="A4" s="556"/>
      <c r="B4" s="1000" t="s">
        <v>292</v>
      </c>
      <c r="C4" s="1001"/>
      <c r="D4" s="1001"/>
      <c r="E4" s="1001"/>
      <c r="F4" s="1001"/>
      <c r="G4" s="1001"/>
      <c r="H4" s="1001"/>
      <c r="I4" s="1002"/>
      <c r="J4" s="556"/>
    </row>
    <row ht="25.15" customHeight="1" r="5" spans="1:10" s="559" customFormat="1">
      <c r="A5" s="556"/>
      <c r="B5" s="561" t="s">
        <v>293</v>
      </c>
      <c r="C5" s="1000" t="s">
        <v>294</v>
      </c>
      <c r="D5" s="1001"/>
      <c r="E5" s="1001"/>
      <c r="F5" s="1001"/>
      <c r="G5" s="1001"/>
      <c r="H5" s="1001"/>
      <c r="I5" s="1002"/>
      <c r="J5" s="556"/>
    </row>
    <row ht="25.15" customHeight="1" r="6" spans="1:10" s="559" customFormat="1">
      <c r="A6" s="556"/>
      <c r="B6" s="561" t="s">
        <v>295</v>
      </c>
      <c r="C6" s="1000" t="s">
        <v>296</v>
      </c>
      <c r="D6" s="1001"/>
      <c r="E6" s="1001"/>
      <c r="F6" s="1001"/>
      <c r="G6" s="1001"/>
      <c r="H6" s="1001"/>
      <c r="I6" s="1002"/>
      <c r="J6" s="556"/>
    </row>
    <row ht="25.15" customHeight="1" r="7" spans="1:10" s="559" customFormat="1">
      <c r="A7" s="556"/>
      <c r="B7" s="561" t="s">
        <v>297</v>
      </c>
      <c r="C7" s="1000" t="s">
        <v>298</v>
      </c>
      <c r="D7" s="1001"/>
      <c r="E7" s="1001"/>
      <c r="F7" s="1001"/>
      <c r="G7" s="1001"/>
      <c r="H7" s="1001"/>
      <c r="I7" s="1002"/>
      <c r="J7" s="556"/>
    </row>
    <row ht="25.15" customHeight="1" r="8" spans="1:10" s="559" customFormat="1">
      <c r="A8" s="556"/>
      <c r="B8" s="562"/>
      <c r="C8" s="556"/>
      <c r="D8" s="563"/>
      <c r="E8" s="563"/>
      <c r="F8" s="563"/>
      <c r="G8" s="563"/>
      <c r="H8" s="563"/>
      <c r="I8" s="563"/>
      <c r="J8" s="556"/>
    </row>
    <row ht="36" customHeight="1" r="9" spans="1:10" s="559" customFormat="1">
      <c r="A9" s="556"/>
      <c r="B9" s="1003" t="s">
        <v>299</v>
      </c>
      <c r="C9" s="1003"/>
      <c r="D9" s="1003"/>
      <c r="E9" s="1003"/>
      <c r="F9" s="1003"/>
      <c r="G9" s="1003"/>
      <c r="H9" s="1003"/>
      <c r="I9" s="1003"/>
      <c r="J9" s="556"/>
    </row>
    <row ht="25.15" customHeight="1" r="10" spans="1:10" s="559" customFormat="1">
      <c r="A10" s="556"/>
      <c r="B10" s="1000" t="s">
        <v>300</v>
      </c>
      <c r="C10" s="1001"/>
      <c r="D10" s="1001"/>
      <c r="E10" s="1001"/>
      <c r="F10" s="1001"/>
      <c r="G10" s="1001"/>
      <c r="H10" s="1001"/>
      <c r="I10" s="1002"/>
      <c r="J10" s="556"/>
    </row>
    <row ht="56.45" customHeight="1" r="11" spans="1:10" s="559" customFormat="1">
      <c r="A11" s="556"/>
      <c r="B11" s="1004" t="s">
        <v>301</v>
      </c>
      <c r="C11" s="997" t="s">
        <v>302</v>
      </c>
      <c r="D11" s="998"/>
      <c r="E11" s="998"/>
      <c r="F11" s="998"/>
      <c r="G11" s="998"/>
      <c r="H11" s="998"/>
      <c r="I11" s="999"/>
      <c r="J11" s="556"/>
    </row>
    <row ht="54.6" customHeight="1" r="12" spans="1:10" s="559" customFormat="1">
      <c r="A12" s="556"/>
      <c r="B12" s="1004"/>
      <c r="C12" s="1005" t="s">
        <v>303</v>
      </c>
      <c r="D12" s="561" t="s">
        <v>304</v>
      </c>
      <c r="E12" s="997" t="s">
        <v>305</v>
      </c>
      <c r="F12" s="998"/>
      <c r="G12" s="998"/>
      <c r="H12" s="998"/>
      <c r="I12" s="999"/>
      <c r="J12" s="564"/>
    </row>
    <row ht="32.45" customHeight="1" r="13" spans="1:10" s="559" customFormat="1">
      <c r="A13" s="556"/>
      <c r="B13" s="1004"/>
      <c r="C13" s="1006"/>
      <c r="D13" s="561" t="s">
        <v>306</v>
      </c>
      <c r="E13" s="997" t="s">
        <v>307</v>
      </c>
      <c r="F13" s="998"/>
      <c r="G13" s="998"/>
      <c r="H13" s="998"/>
      <c r="I13" s="999"/>
      <c r="J13" s="564"/>
    </row>
    <row ht="25.15" customHeight="1" r="14" spans="1:10" s="559" customFormat="1">
      <c r="A14" s="556"/>
      <c r="B14" s="561" t="s">
        <v>308</v>
      </c>
      <c r="C14" s="1000" t="s">
        <v>309</v>
      </c>
      <c r="D14" s="1001"/>
      <c r="E14" s="1001"/>
      <c r="F14" s="1001"/>
      <c r="G14" s="1001"/>
      <c r="H14" s="1001"/>
      <c r="I14" s="1002"/>
      <c r="J14" s="556"/>
    </row>
    <row ht="25.15" customHeight="1" r="15" spans="1:10" s="559" customFormat="1">
      <c r="A15" s="556"/>
      <c r="B15" s="556"/>
      <c r="C15" s="556"/>
      <c r="D15" s="556"/>
      <c r="E15" s="556"/>
      <c r="F15" s="556"/>
      <c r="G15" s="556"/>
      <c r="H15" s="556"/>
      <c r="I15" s="556"/>
      <c r="J15" s="556"/>
    </row>
    <row ht="15.75" customHeight="1" r="16" spans="1:10">
      <c r="A16" s="565"/>
      <c r="B16" s="565"/>
      <c r="C16" s="565"/>
      <c r="D16" s="565"/>
      <c r="E16" s="565"/>
      <c r="F16" s="565"/>
      <c r="G16" s="565"/>
      <c r="H16" s="565"/>
      <c r="I16" s="565"/>
      <c r="J16" s="565"/>
    </row>
    <row ht="40.15" customHeight="1" r="17" spans="1:10">
      <c r="A17" s="567" t="s">
        <v>310</v>
      </c>
      <c r="B17" s="568"/>
      <c r="C17" s="568"/>
      <c r="D17" s="568"/>
      <c r="E17" s="568"/>
      <c r="F17" s="568"/>
      <c r="G17" s="568"/>
      <c r="H17" s="568"/>
      <c r="I17" s="568"/>
      <c r="J17" s="569"/>
    </row>
    <row ht="19.9" customHeight="1" r="18" spans="1:10">
      <c r="A18" s="570"/>
      <c r="B18" s="571"/>
      <c r="C18" s="571"/>
      <c r="D18" s="571"/>
      <c r="E18" s="571"/>
      <c r="F18" s="571"/>
      <c r="G18" s="571"/>
      <c r="H18" s="571"/>
      <c r="I18" s="571"/>
    </row>
    <row ht="40.15" customHeight="1" r="19" spans="1:10">
      <c r="A19" s="573" t="s">
        <v>311</v>
      </c>
      <c r="B19" s="571"/>
      <c r="C19" s="574"/>
      <c r="D19" s="574"/>
      <c r="E19" s="571"/>
      <c r="F19" s="571"/>
      <c r="G19" s="571"/>
      <c r="H19" s="571"/>
      <c r="I19" s="571"/>
    </row>
    <row ht="48" r="20" spans="1:10">
      <c r="A20" s="1010" t="s">
        <v>312</v>
      </c>
      <c r="B20" s="1011"/>
      <c r="C20" s="575" t="s">
        <v>313</v>
      </c>
      <c r="D20" s="576" t="s">
        <v>314</v>
      </c>
      <c r="E20" s="576" t="s">
        <v>315</v>
      </c>
      <c r="F20" s="576" t="s">
        <v>316</v>
      </c>
      <c r="G20" s="572"/>
      <c r="H20" s="572"/>
      <c r="I20" s="572"/>
    </row>
    <row ht="96" r="21" spans="1:10">
      <c r="A21" s="1012" t="s">
        <v>317</v>
      </c>
      <c r="B21" s="1011"/>
      <c r="C21" s="577" t="s">
        <v>318</v>
      </c>
      <c r="D21" s="577" t="s">
        <v>319</v>
      </c>
      <c r="E21" s="577" t="s">
        <v>320</v>
      </c>
      <c r="F21" s="577" t="s">
        <v>321</v>
      </c>
      <c r="G21" s="572"/>
      <c r="H21" s="572"/>
      <c r="I21" s="572"/>
    </row>
    <row ht="85.5" r="22" spans="1:10">
      <c r="A22" s="1012" t="s">
        <v>322</v>
      </c>
      <c r="B22" s="1011"/>
      <c r="C22" s="577" t="s">
        <v>323</v>
      </c>
      <c r="D22" s="577" t="s">
        <v>324</v>
      </c>
      <c r="E22" s="577" t="s">
        <v>325</v>
      </c>
      <c r="F22" s="578" t="s">
        <v>326</v>
      </c>
      <c r="G22" s="571"/>
      <c r="H22" s="571"/>
      <c r="I22" s="571"/>
    </row>
    <row ht="85.5" r="23" spans="1:10">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ht="24" r="25" spans="1:10">
      <c r="A25" s="1013" t="s">
        <v>332</v>
      </c>
      <c r="B25" s="1013"/>
      <c r="C25" s="1013"/>
      <c r="D25" s="1013"/>
      <c r="E25" s="1013"/>
      <c r="F25" s="1013"/>
      <c r="G25" s="1013"/>
      <c r="H25" s="1013"/>
      <c r="I25" s="1013"/>
    </row>
    <row ht="24" r="26" spans="1:10">
      <c r="A26" s="579" t="s">
        <v>333</v>
      </c>
      <c r="B26" s="579"/>
      <c r="C26" s="579"/>
      <c r="D26" s="579"/>
      <c r="E26" s="579"/>
      <c r="F26" s="579"/>
      <c r="G26" s="579"/>
      <c r="H26" s="579"/>
      <c r="I26" s="579"/>
    </row>
    <row ht="24" r="27" spans="1:10">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sheetViews>
    <sheetView zoomScale="85" workbookViewId="0" zoomScaleNormal="100" zoomScaleSheetLayoutView="85">
      <selection pane="topLeft" activeCell="BC15" sqref="BC15"/>
    </sheetView>
  </sheetViews>
  <sheetFormatPr baseColWidth="8" defaultColWidth="9" defaultRowHeight="13"/>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ustomWidth="1"/>
    <col min="33" max="33" width="37.5" style="2" customWidth="1"/>
    <col min="34" max="34" width="9.25" style="1" customWidth="1"/>
    <col min="35" max="35" width="9" style="1" customWidth="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ustomWidth="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ustomWidth="1"/>
    <col min="58" max="58" width="88.5" style="1" customWidth="1"/>
    <col min="59" max="59" width="3.25" style="1" customWidth="1"/>
    <col min="60" max="60" width="13.125" style="1" bestFit="1" customWidth="1"/>
    <col min="61" max="16384" width="9" style="1" customWidth="1"/>
  </cols>
  <sheetData>
    <row ht="14.25" r="1" spans="1:60"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ht="14.25" r="2" spans="1:60"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ht="23.25" r="3" spans="1:60"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ht="14.25" customHeight="1" r="4" spans="1:60" thickBot="1">
      <c r="A4" s="63" t="s">
        <v>385</v>
      </c>
      <c r="B4" s="131" t="s">
        <v>394</v>
      </c>
      <c r="C4" s="180">
        <v>0.245</v>
      </c>
      <c r="D4" s="181">
        <v>0.224</v>
      </c>
      <c r="E4" s="181">
        <v>0.182</v>
      </c>
      <c r="F4" s="181">
        <v>0.145</v>
      </c>
      <c r="G4" s="182">
        <v>0.27</v>
      </c>
      <c r="H4" s="182">
        <v>0.287</v>
      </c>
      <c r="I4" s="182">
        <v>0.249</v>
      </c>
      <c r="J4" s="182">
        <v>0.266</v>
      </c>
      <c r="K4" s="182">
        <v>0.207</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ht="14.25" customHeight="1" r="5" spans="1:60" thickBot="1">
      <c r="A5" s="9" t="s">
        <v>399</v>
      </c>
      <c r="B5" s="132" t="s">
        <v>406</v>
      </c>
      <c r="C5" s="139">
        <v>0.245</v>
      </c>
      <c r="D5" s="140">
        <v>0.224</v>
      </c>
      <c r="E5" s="140">
        <v>0.182</v>
      </c>
      <c r="F5" s="140">
        <v>0.145</v>
      </c>
      <c r="G5" s="144">
        <v>0.267</v>
      </c>
      <c r="H5" s="144">
        <v>0.278</v>
      </c>
      <c r="I5" s="144">
        <v>0.246</v>
      </c>
      <c r="J5" s="144">
        <v>0.257</v>
      </c>
      <c r="K5" s="144">
        <v>0.204</v>
      </c>
      <c r="L5" s="144">
        <v>0.167</v>
      </c>
      <c r="M5" s="184"/>
      <c r="N5" s="148" t="s">
        <v>378</v>
      </c>
      <c r="O5" s="76" t="s">
        <v>395</v>
      </c>
      <c r="P5" s="24"/>
      <c r="Q5" s="4" t="s">
        <v>372</v>
      </c>
      <c r="R5" s="169"/>
      <c r="S5" s="24"/>
      <c r="T5" s="4" t="s">
        <v>407</v>
      </c>
      <c r="V5" s="6" t="s">
        <v>380</v>
      </c>
      <c r="W5" s="4" t="s">
        <v>408</v>
      </c>
      <c r="Y5" s="594" t="s">
        <v>382</v>
      </c>
      <c r="Z5" s="595">
        <v>0.2</v>
      </c>
      <c r="AA5" s="39" t="s">
        <v>383</v>
      </c>
      <c r="AB5" s="34" t="s">
        <v>409</v>
      </c>
      <c r="AC5" s="43" t="str">
        <f>AA5&amp;AB5</f>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ht="14.25" customHeight="1" r="6" spans="1:60" thickBot="1">
      <c r="A6" s="9" t="s">
        <v>410</v>
      </c>
      <c r="B6" s="132" t="s">
        <v>414</v>
      </c>
      <c r="C6" s="139">
        <v>0.245</v>
      </c>
      <c r="D6" s="140">
        <v>0.224</v>
      </c>
      <c r="E6" s="140">
        <v>0.182</v>
      </c>
      <c r="F6" s="140">
        <v>0.145</v>
      </c>
      <c r="G6" s="144">
        <v>0.267</v>
      </c>
      <c r="H6" s="144">
        <v>0.278</v>
      </c>
      <c r="I6" s="144">
        <v>0.246</v>
      </c>
      <c r="J6" s="144">
        <v>0.257</v>
      </c>
      <c r="K6" s="144">
        <v>0.204</v>
      </c>
      <c r="L6" s="144">
        <v>0.167</v>
      </c>
      <c r="M6" s="184"/>
      <c r="N6" s="148" t="s">
        <v>378</v>
      </c>
      <c r="O6" s="76" t="s">
        <v>395</v>
      </c>
      <c r="P6" s="21"/>
      <c r="Q6" s="174" t="s">
        <v>373</v>
      </c>
      <c r="R6" s="170"/>
      <c r="S6" s="21"/>
      <c r="T6" s="4" t="s">
        <v>415</v>
      </c>
      <c r="V6" s="6" t="s">
        <v>380</v>
      </c>
      <c r="W6" s="4" t="s">
        <v>416</v>
      </c>
      <c r="Y6" s="594" t="s">
        <v>382</v>
      </c>
      <c r="Z6" s="595">
        <v>0.2</v>
      </c>
      <c r="AA6" s="39" t="s">
        <v>383</v>
      </c>
      <c r="AB6" s="34" t="s">
        <v>417</v>
      </c>
      <c r="AC6" s="43" t="str">
        <f>AA6&amp;AB6</f>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ht="14.25" customHeight="1" r="7" spans="1:60" thickBot="1">
      <c r="A7" s="9" t="s">
        <v>418</v>
      </c>
      <c r="B7" s="132" t="s">
        <v>422</v>
      </c>
      <c r="C7" s="139">
        <v>0.1</v>
      </c>
      <c r="D7" s="140">
        <v>0.094</v>
      </c>
      <c r="E7" s="140">
        <v>0.079</v>
      </c>
      <c r="F7" s="140">
        <v>0.063</v>
      </c>
      <c r="G7" s="144">
        <v>0.122</v>
      </c>
      <c r="H7" s="144">
        <v>0.133</v>
      </c>
      <c r="I7" s="144">
        <v>0.116</v>
      </c>
      <c r="J7" s="144">
        <v>0.127</v>
      </c>
      <c r="K7" s="144">
        <v>0.101</v>
      </c>
      <c r="L7" s="144">
        <v>0.085</v>
      </c>
      <c r="M7" s="184"/>
      <c r="N7" s="148" t="s">
        <v>378</v>
      </c>
      <c r="O7" s="76" t="s">
        <v>395</v>
      </c>
      <c r="P7" s="24"/>
      <c r="Q7" s="4" t="s">
        <v>374</v>
      </c>
      <c r="R7" s="169"/>
      <c r="S7" s="24"/>
      <c r="T7" s="4" t="s">
        <v>423</v>
      </c>
      <c r="V7" s="6" t="s">
        <v>380</v>
      </c>
      <c r="W7" s="4" t="s">
        <v>424</v>
      </c>
      <c r="Y7" s="594" t="s">
        <v>382</v>
      </c>
      <c r="Z7" s="595">
        <v>0.2</v>
      </c>
      <c r="AA7" s="39" t="s">
        <v>383</v>
      </c>
      <c r="AB7" s="34" t="s">
        <v>425</v>
      </c>
      <c r="AC7" s="43" t="str">
        <f>AA7&amp;AB7</f>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ht="14.25" customHeight="1" r="8" spans="1:60" thickBot="1">
      <c r="A8" s="9" t="s">
        <v>426</v>
      </c>
      <c r="B8" s="132" t="s">
        <v>431</v>
      </c>
      <c r="C8" s="139">
        <v>0.1</v>
      </c>
      <c r="D8" s="140">
        <v>0.094</v>
      </c>
      <c r="E8" s="140">
        <v>0.079</v>
      </c>
      <c r="F8" s="140">
        <v>0.063</v>
      </c>
      <c r="G8" s="144">
        <v>0.122</v>
      </c>
      <c r="H8" s="144">
        <v>0.133</v>
      </c>
      <c r="I8" s="144">
        <v>0.116</v>
      </c>
      <c r="J8" s="144">
        <v>0.127</v>
      </c>
      <c r="K8" s="144">
        <v>0.101</v>
      </c>
      <c r="L8" s="144">
        <v>0.085</v>
      </c>
      <c r="M8" s="184"/>
      <c r="N8" s="148" t="s">
        <v>378</v>
      </c>
      <c r="O8" s="76" t="s">
        <v>432</v>
      </c>
      <c r="P8" s="24"/>
      <c r="Q8" s="4" t="s">
        <v>375</v>
      </c>
      <c r="R8" s="169"/>
      <c r="S8" s="24"/>
      <c r="T8" s="4" t="s">
        <v>433</v>
      </c>
      <c r="V8" s="6" t="s">
        <v>380</v>
      </c>
      <c r="W8" s="4" t="s">
        <v>434</v>
      </c>
      <c r="Y8" s="594" t="s">
        <v>382</v>
      </c>
      <c r="Z8" s="595">
        <v>0.2</v>
      </c>
      <c r="AA8" s="39" t="s">
        <v>383</v>
      </c>
      <c r="AB8" s="34" t="s">
        <v>435</v>
      </c>
      <c r="AC8" s="43" t="str">
        <f>AA8&amp;AB8</f>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ht="14.25" customHeight="1" r="9" spans="1:60" thickBot="1">
      <c r="A9" s="9" t="s">
        <v>436</v>
      </c>
      <c r="B9" s="132" t="s">
        <v>439</v>
      </c>
      <c r="C9" s="139">
        <v>0.092</v>
      </c>
      <c r="D9" s="140">
        <v>0.09</v>
      </c>
      <c r="E9" s="140">
        <v>0.08</v>
      </c>
      <c r="F9" s="140">
        <v>0.064</v>
      </c>
      <c r="G9" s="144">
        <v>0.111</v>
      </c>
      <c r="H9" s="144">
        <v>0.12</v>
      </c>
      <c r="I9" s="144">
        <v>0.109</v>
      </c>
      <c r="J9" s="144">
        <v>0.118</v>
      </c>
      <c r="K9" s="144">
        <v>0.099</v>
      </c>
      <c r="L9" s="144">
        <v>0.083</v>
      </c>
      <c r="M9" s="184"/>
      <c r="N9" s="148" t="s">
        <v>378</v>
      </c>
      <c r="O9" s="76" t="s">
        <v>395</v>
      </c>
      <c r="P9" s="24"/>
      <c r="Q9" s="5" t="s">
        <v>376</v>
      </c>
      <c r="R9" s="171"/>
      <c r="S9" s="24"/>
      <c r="T9" s="4" t="s">
        <v>440</v>
      </c>
      <c r="V9" s="6" t="s">
        <v>380</v>
      </c>
      <c r="W9" s="4" t="s">
        <v>441</v>
      </c>
      <c r="Y9" s="594" t="s">
        <v>382</v>
      </c>
      <c r="Z9" s="595">
        <v>0.2</v>
      </c>
      <c r="AA9" s="39" t="s">
        <v>383</v>
      </c>
      <c r="AB9" s="34" t="s">
        <v>442</v>
      </c>
      <c r="AC9" s="43" t="str">
        <f>AA9&amp;AB9</f>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ht="14.25" customHeight="1" r="10" spans="1:60" thickBot="1">
      <c r="A10" s="9" t="s">
        <v>443</v>
      </c>
      <c r="B10" s="132" t="s">
        <v>447</v>
      </c>
      <c r="C10" s="139">
        <v>0.092</v>
      </c>
      <c r="D10" s="140">
        <v>0.09</v>
      </c>
      <c r="E10" s="140">
        <v>0.08</v>
      </c>
      <c r="F10" s="140">
        <v>0.064</v>
      </c>
      <c r="G10" s="144">
        <v>0.117</v>
      </c>
      <c r="H10" s="144">
        <v>0.127</v>
      </c>
      <c r="I10" s="144">
        <v>0.115</v>
      </c>
      <c r="J10" s="144">
        <v>0.125</v>
      </c>
      <c r="K10" s="144">
        <v>0.105</v>
      </c>
      <c r="L10" s="144">
        <v>0.089</v>
      </c>
      <c r="M10" s="184"/>
      <c r="N10" s="148" t="s">
        <v>378</v>
      </c>
      <c r="O10" s="76" t="s">
        <v>395</v>
      </c>
      <c r="P10" s="24"/>
      <c r="Q10" s="2"/>
      <c r="R10" s="2"/>
      <c r="S10" s="24"/>
      <c r="T10" s="4" t="s">
        <v>448</v>
      </c>
      <c r="V10" s="6" t="s">
        <v>380</v>
      </c>
      <c r="W10" s="4" t="s">
        <v>449</v>
      </c>
      <c r="Y10" s="594" t="s">
        <v>382</v>
      </c>
      <c r="Z10" s="595">
        <v>0.2</v>
      </c>
      <c r="AA10" s="39" t="s">
        <v>383</v>
      </c>
      <c r="AB10" s="34" t="s">
        <v>450</v>
      </c>
      <c r="AC10" s="43" t="str">
        <f>AA10&amp;AB10</f>
        <v>東京都江東区</v>
      </c>
      <c r="AD10" s="45">
        <v>11.4</v>
      </c>
      <c r="AE10" s="33">
        <v>11.1</v>
      </c>
      <c r="AF10" s="87">
        <v>10.9</v>
      </c>
      <c r="AG10" s="594" t="s">
        <v>451</v>
      </c>
      <c r="AH10" s="595">
        <v>0.55</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ht="14.25" customHeight="1" r="11" spans="1:60" thickBot="1">
      <c r="A11" s="9" t="s">
        <v>451</v>
      </c>
      <c r="B11" s="132" t="s">
        <v>455</v>
      </c>
      <c r="C11" s="139">
        <v>0.086</v>
      </c>
      <c r="D11" s="140">
        <v>0.083</v>
      </c>
      <c r="E11" s="140">
        <v>0.066</v>
      </c>
      <c r="F11" s="140">
        <v>0.053</v>
      </c>
      <c r="G11" s="144">
        <v>0.103</v>
      </c>
      <c r="H11" s="144">
        <v>0.111</v>
      </c>
      <c r="I11" s="144">
        <v>0.1</v>
      </c>
      <c r="J11" s="144">
        <v>0.108</v>
      </c>
      <c r="K11" s="144">
        <v>0.083</v>
      </c>
      <c r="L11" s="144">
        <v>0.07</v>
      </c>
      <c r="M11" s="184"/>
      <c r="N11" s="148" t="s">
        <v>378</v>
      </c>
      <c r="O11" s="76" t="s">
        <v>395</v>
      </c>
      <c r="P11" s="24"/>
      <c r="Q11" s="2"/>
      <c r="R11" s="2"/>
      <c r="S11" s="24"/>
      <c r="T11" s="4" t="s">
        <v>456</v>
      </c>
      <c r="V11" s="6" t="s">
        <v>380</v>
      </c>
      <c r="W11" s="4" t="s">
        <v>457</v>
      </c>
      <c r="Y11" s="594" t="s">
        <v>382</v>
      </c>
      <c r="Z11" s="595">
        <v>0.2</v>
      </c>
      <c r="AA11" s="39" t="s">
        <v>383</v>
      </c>
      <c r="AB11" s="34" t="s">
        <v>458</v>
      </c>
      <c r="AC11" s="43" t="str">
        <f>AA11&amp;AB11</f>
        <v>東京都品川区</v>
      </c>
      <c r="AD11" s="45">
        <v>11.4</v>
      </c>
      <c r="AE11" s="33">
        <v>11.1</v>
      </c>
      <c r="AF11" s="87">
        <v>10.9</v>
      </c>
      <c r="AG11" s="594" t="s">
        <v>459</v>
      </c>
      <c r="AH11" s="595">
        <v>0.55</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ht="14.25" customHeight="1" r="12" spans="1:60" thickBot="1">
      <c r="A12" s="9" t="s">
        <v>459</v>
      </c>
      <c r="B12" s="132" t="s">
        <v>462</v>
      </c>
      <c r="C12" s="139">
        <v>0.086</v>
      </c>
      <c r="D12" s="140">
        <v>0.083</v>
      </c>
      <c r="E12" s="140">
        <v>0.066</v>
      </c>
      <c r="F12" s="140">
        <v>0.053</v>
      </c>
      <c r="G12" s="144">
        <v>0.103</v>
      </c>
      <c r="H12" s="144">
        <v>0.111</v>
      </c>
      <c r="I12" s="144">
        <v>0.1</v>
      </c>
      <c r="J12" s="144">
        <v>0.108</v>
      </c>
      <c r="K12" s="144">
        <v>0.083</v>
      </c>
      <c r="L12" s="144">
        <v>0.07</v>
      </c>
      <c r="M12" s="184"/>
      <c r="N12" s="148" t="s">
        <v>378</v>
      </c>
      <c r="O12" s="76" t="s">
        <v>432</v>
      </c>
      <c r="P12" s="24"/>
      <c r="Q12" s="24"/>
      <c r="R12" s="24"/>
      <c r="S12" s="24"/>
      <c r="T12" s="4" t="s">
        <v>463</v>
      </c>
      <c r="V12" s="6" t="s">
        <v>380</v>
      </c>
      <c r="W12" s="4" t="s">
        <v>464</v>
      </c>
      <c r="Y12" s="594" t="s">
        <v>382</v>
      </c>
      <c r="Z12" s="595">
        <v>0.2</v>
      </c>
      <c r="AA12" s="39" t="s">
        <v>383</v>
      </c>
      <c r="AB12" s="34" t="s">
        <v>465</v>
      </c>
      <c r="AC12" s="43" t="str">
        <f>AA12&amp;AB12</f>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ht="14.25" customHeight="1" r="13" spans="1:60" thickBot="1">
      <c r="A13" s="9" t="s">
        <v>467</v>
      </c>
      <c r="B13" s="132" t="s">
        <v>473</v>
      </c>
      <c r="C13" s="139">
        <v>0.128</v>
      </c>
      <c r="D13" s="140">
        <v>0.122</v>
      </c>
      <c r="E13" s="140">
        <v>0.11</v>
      </c>
      <c r="F13" s="140">
        <v>0.088</v>
      </c>
      <c r="G13" s="145">
        <v>0.148</v>
      </c>
      <c r="H13" s="145">
        <v>0.159</v>
      </c>
      <c r="I13" s="145">
        <v>0.142</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AA13&amp;AB13</f>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ht="14.25" customHeight="1" r="14" spans="1:60" thickBot="1">
      <c r="A14" s="9" t="s">
        <v>479</v>
      </c>
      <c r="B14" s="132" t="s">
        <v>481</v>
      </c>
      <c r="C14" s="139">
        <v>0.128</v>
      </c>
      <c r="D14" s="140">
        <v>0.122</v>
      </c>
      <c r="E14" s="140">
        <v>0.11</v>
      </c>
      <c r="F14" s="140">
        <v>0.088</v>
      </c>
      <c r="G14" s="145">
        <v>0.148</v>
      </c>
      <c r="H14" s="145">
        <v>0.159</v>
      </c>
      <c r="I14" s="145">
        <v>0.142</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AA14&amp;AB14</f>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ht="14.25" customHeight="1" r="15" spans="1:60" thickBot="1">
      <c r="A15" s="9" t="s">
        <v>486</v>
      </c>
      <c r="B15" s="132" t="s">
        <v>489</v>
      </c>
      <c r="C15" s="139">
        <v>0.128</v>
      </c>
      <c r="D15" s="140">
        <v>0.122</v>
      </c>
      <c r="E15" s="140">
        <v>0.11</v>
      </c>
      <c r="F15" s="140">
        <v>0.088</v>
      </c>
      <c r="G15" s="145">
        <v>0.148</v>
      </c>
      <c r="H15" s="145">
        <v>0.159</v>
      </c>
      <c r="I15" s="145">
        <v>0.142</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AA15&amp;AB15</f>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ht="14.25" customHeight="1" r="16" spans="1:60" thickBot="1">
      <c r="A16" s="9" t="s">
        <v>493</v>
      </c>
      <c r="B16" s="132" t="s">
        <v>499</v>
      </c>
      <c r="C16" s="139">
        <v>0.128</v>
      </c>
      <c r="D16" s="140">
        <v>0.122</v>
      </c>
      <c r="E16" s="140">
        <v>0.11</v>
      </c>
      <c r="F16" s="140">
        <v>0.088</v>
      </c>
      <c r="G16" s="145">
        <v>0.148</v>
      </c>
      <c r="H16" s="145">
        <v>0.159</v>
      </c>
      <c r="I16" s="145">
        <v>0.142</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AA16&amp;AB16</f>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ht="14.25" customHeight="1" r="17" spans="1:58" thickBot="1">
      <c r="A17" s="9" t="s">
        <v>504</v>
      </c>
      <c r="B17" s="132" t="s">
        <v>506</v>
      </c>
      <c r="C17" s="139">
        <v>0.128</v>
      </c>
      <c r="D17" s="140">
        <v>0.122</v>
      </c>
      <c r="E17" s="140">
        <v>0.11</v>
      </c>
      <c r="F17" s="140">
        <v>0.088</v>
      </c>
      <c r="G17" s="145">
        <v>0.148</v>
      </c>
      <c r="H17" s="145">
        <v>0.159</v>
      </c>
      <c r="I17" s="145">
        <v>0.142</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AA17&amp;AB17</f>
        <v>東京都杉並区</v>
      </c>
      <c r="AD17" s="45">
        <v>11.4</v>
      </c>
      <c r="AE17" s="33">
        <v>11.1</v>
      </c>
      <c r="AF17" s="87">
        <v>10.9</v>
      </c>
      <c r="AG17" s="594" t="s">
        <v>510</v>
      </c>
      <c r="AH17" s="595">
        <v>0.55</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ht="14.25" customHeight="1" r="18" spans="1:58" thickBot="1">
      <c r="A18" s="9" t="s">
        <v>510</v>
      </c>
      <c r="B18" s="132" t="s">
        <v>513</v>
      </c>
      <c r="C18" s="139">
        <v>0.181</v>
      </c>
      <c r="D18" s="140">
        <v>0.174</v>
      </c>
      <c r="E18" s="140">
        <v>0.15</v>
      </c>
      <c r="F18" s="140">
        <v>0.122</v>
      </c>
      <c r="G18" s="144">
        <v>0.216</v>
      </c>
      <c r="H18" s="144">
        <v>0.236</v>
      </c>
      <c r="I18" s="144">
        <v>0.209</v>
      </c>
      <c r="J18" s="144">
        <v>0.229</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AA18&amp;AB18</f>
        <v>東京都豊島区</v>
      </c>
      <c r="AD18" s="45">
        <v>11.4</v>
      </c>
      <c r="AE18" s="33">
        <v>11.1</v>
      </c>
      <c r="AF18" s="87">
        <v>10.9</v>
      </c>
      <c r="AG18" s="594" t="s">
        <v>517</v>
      </c>
      <c r="AH18" s="595">
        <v>0.55</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ht="14.25" customHeight="1" r="19" spans="1:58" thickBot="1">
      <c r="A19" s="9" t="s">
        <v>517</v>
      </c>
      <c r="B19" s="132" t="s">
        <v>520</v>
      </c>
      <c r="C19" s="139">
        <v>0.181</v>
      </c>
      <c r="D19" s="140">
        <v>0.174</v>
      </c>
      <c r="E19" s="140">
        <v>0.15</v>
      </c>
      <c r="F19" s="140">
        <v>0.122</v>
      </c>
      <c r="G19" s="144">
        <v>0.216</v>
      </c>
      <c r="H19" s="144">
        <v>0.236</v>
      </c>
      <c r="I19" s="144">
        <v>0.209</v>
      </c>
      <c r="J19" s="144">
        <v>0.229</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AA19&amp;AB19</f>
        <v>東京都北区</v>
      </c>
      <c r="AD19" s="45">
        <v>11.4</v>
      </c>
      <c r="AE19" s="33">
        <v>11.1</v>
      </c>
      <c r="AF19" s="87">
        <v>10.9</v>
      </c>
      <c r="AG19" s="594" t="s">
        <v>524</v>
      </c>
      <c r="AH19" s="595">
        <v>0.55</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ht="14.25" customHeight="1" r="20" spans="1:58" thickBot="1">
      <c r="A20" s="9" t="s">
        <v>526</v>
      </c>
      <c r="B20" s="132" t="s">
        <v>529</v>
      </c>
      <c r="C20" s="139">
        <v>0.149</v>
      </c>
      <c r="D20" s="140">
        <v>0.146</v>
      </c>
      <c r="E20" s="140">
        <v>0.134</v>
      </c>
      <c r="F20" s="140">
        <v>0.106</v>
      </c>
      <c r="G20" s="145">
        <v>0.171</v>
      </c>
      <c r="H20" s="145">
        <v>0.186</v>
      </c>
      <c r="I20" s="145">
        <v>0.168</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AA20&amp;AB20</f>
        <v>東京都荒川区</v>
      </c>
      <c r="AD20" s="45">
        <v>11.4</v>
      </c>
      <c r="AE20" s="33">
        <v>11.1</v>
      </c>
      <c r="AF20" s="87">
        <v>10.9</v>
      </c>
      <c r="AG20" s="594" t="s">
        <v>533</v>
      </c>
      <c r="AH20" s="595">
        <v>0.55</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ht="14.25" customHeight="1" r="21" spans="1:58" thickBot="1">
      <c r="A21" s="9" t="s">
        <v>535</v>
      </c>
      <c r="B21" s="132" t="s">
        <v>537</v>
      </c>
      <c r="C21" s="139">
        <v>0.149</v>
      </c>
      <c r="D21" s="140">
        <v>0.146</v>
      </c>
      <c r="E21" s="140">
        <v>0.134</v>
      </c>
      <c r="F21" s="140">
        <v>0.106</v>
      </c>
      <c r="G21" s="145">
        <v>0.171</v>
      </c>
      <c r="H21" s="145">
        <v>0.186</v>
      </c>
      <c r="I21" s="145">
        <v>0.168</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AA21&amp;AB21</f>
        <v>東京都板橋区</v>
      </c>
      <c r="AD21" s="45">
        <v>11.4</v>
      </c>
      <c r="AE21" s="33">
        <v>11.1</v>
      </c>
      <c r="AF21" s="87">
        <v>10.9</v>
      </c>
      <c r="AG21" s="594" t="s">
        <v>542</v>
      </c>
      <c r="AH21" s="595">
        <v>0.55</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ht="14.25" customHeight="1" r="22" spans="1:58" thickBot="1">
      <c r="A22" s="9" t="s">
        <v>542</v>
      </c>
      <c r="B22" s="132" t="s">
        <v>546</v>
      </c>
      <c r="C22" s="139">
        <v>0.149</v>
      </c>
      <c r="D22" s="140">
        <v>0.146</v>
      </c>
      <c r="E22" s="140">
        <v>0.134</v>
      </c>
      <c r="F22" s="140">
        <v>0.106</v>
      </c>
      <c r="G22" s="145">
        <v>0.171</v>
      </c>
      <c r="H22" s="145">
        <v>0.186</v>
      </c>
      <c r="I22" s="145">
        <v>0.168</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AA22&amp;AB22</f>
        <v>東京都練馬区</v>
      </c>
      <c r="AD22" s="45">
        <v>11.4</v>
      </c>
      <c r="AE22" s="33">
        <v>11.1</v>
      </c>
      <c r="AF22" s="87">
        <v>10.9</v>
      </c>
      <c r="AG22" s="594" t="s">
        <v>550</v>
      </c>
      <c r="AH22" s="595">
        <v>0.55</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ht="14.25" customHeight="1" r="23" spans="1:58" thickBot="1">
      <c r="A23" s="9" t="s">
        <v>551</v>
      </c>
      <c r="B23" s="132" t="s">
        <v>554</v>
      </c>
      <c r="C23" s="139">
        <v>0.149</v>
      </c>
      <c r="D23" s="140">
        <v>0.146</v>
      </c>
      <c r="E23" s="140">
        <v>0.134</v>
      </c>
      <c r="F23" s="140">
        <v>0.106</v>
      </c>
      <c r="G23" s="145">
        <v>0.171</v>
      </c>
      <c r="H23" s="145">
        <v>0.186</v>
      </c>
      <c r="I23" s="145">
        <v>0.168</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AA23&amp;AB23</f>
        <v>東京都足立区</v>
      </c>
      <c r="AD23" s="45">
        <v>11.4</v>
      </c>
      <c r="AE23" s="33">
        <v>11.1</v>
      </c>
      <c r="AF23" s="87">
        <v>10.9</v>
      </c>
      <c r="AG23" s="9" t="s">
        <v>559</v>
      </c>
      <c r="AH23" s="595">
        <v>0.55</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ht="14.25" customHeight="1" r="24" spans="1:58" thickBot="1">
      <c r="A24" s="9" t="s">
        <v>559</v>
      </c>
      <c r="B24" s="132" t="s">
        <v>562</v>
      </c>
      <c r="C24" s="139">
        <v>0.149</v>
      </c>
      <c r="D24" s="140">
        <v>0.146</v>
      </c>
      <c r="E24" s="140">
        <v>0.134</v>
      </c>
      <c r="F24" s="140">
        <v>0.106</v>
      </c>
      <c r="G24" s="145">
        <v>0.168</v>
      </c>
      <c r="H24" s="145">
        <v>0.177</v>
      </c>
      <c r="I24" s="145">
        <v>0.165</v>
      </c>
      <c r="J24" s="145">
        <v>0.174</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AA24&amp;AB24</f>
        <v>東京都葛飾区</v>
      </c>
      <c r="AD24" s="45">
        <v>11.4</v>
      </c>
      <c r="AE24" s="33">
        <v>11.1</v>
      </c>
      <c r="AF24" s="87">
        <v>10.9</v>
      </c>
      <c r="AG24" s="9" t="s">
        <v>566</v>
      </c>
      <c r="AH24" s="595">
        <v>0.55</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ht="14.25" customHeight="1" r="25" spans="1:58" thickBot="1">
      <c r="A25" s="9" t="s">
        <v>566</v>
      </c>
      <c r="B25" s="132" t="s">
        <v>570</v>
      </c>
      <c r="C25" s="139">
        <v>0.149</v>
      </c>
      <c r="D25" s="140">
        <v>0.146</v>
      </c>
      <c r="E25" s="140">
        <v>0.134</v>
      </c>
      <c r="F25" s="140">
        <v>0.106</v>
      </c>
      <c r="G25" s="145">
        <v>0.168</v>
      </c>
      <c r="H25" s="145">
        <v>0.177</v>
      </c>
      <c r="I25" s="145">
        <v>0.165</v>
      </c>
      <c r="J25" s="145">
        <v>0.174</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AA25&amp;AB25</f>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ht="14.25" customHeight="1" r="26" spans="1:58" thickBot="1">
      <c r="A26" s="9" t="s">
        <v>576</v>
      </c>
      <c r="B26" s="132" t="s">
        <v>578</v>
      </c>
      <c r="C26" s="139">
        <v>0.186</v>
      </c>
      <c r="D26" s="140">
        <v>0.178</v>
      </c>
      <c r="E26" s="140">
        <v>0.155</v>
      </c>
      <c r="F26" s="140">
        <v>0.125</v>
      </c>
      <c r="G26" s="146">
        <v>0.21</v>
      </c>
      <c r="H26" s="146">
        <v>0.228</v>
      </c>
      <c r="I26" s="146">
        <v>0.202</v>
      </c>
      <c r="J26" s="146">
        <v>0.22</v>
      </c>
      <c r="K26" s="146">
        <v>0.179</v>
      </c>
      <c r="L26" s="146">
        <v>0.149</v>
      </c>
      <c r="M26" s="186"/>
      <c r="N26" s="148" t="s">
        <v>378</v>
      </c>
      <c r="O26" s="76" t="s">
        <v>395</v>
      </c>
      <c r="P26" s="24"/>
      <c r="Q26" s="24"/>
      <c r="R26" s="24"/>
      <c r="S26" s="24"/>
      <c r="T26" s="4" t="s">
        <v>579</v>
      </c>
      <c r="V26" s="6" t="s">
        <v>380</v>
      </c>
      <c r="W26" s="4" t="s">
        <v>580</v>
      </c>
      <c r="Y26" s="598" t="s">
        <v>581</v>
      </c>
      <c r="Z26" s="599">
        <v>0.16</v>
      </c>
      <c r="AA26" s="47" t="s">
        <v>383</v>
      </c>
      <c r="AB26" s="35" t="s">
        <v>582</v>
      </c>
      <c r="AC26" s="53" t="str">
        <f>AA26&amp;AB26</f>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ht="14.25" customHeight="1" r="27" spans="1:58" thickBot="1">
      <c r="A27" s="9" t="s">
        <v>583</v>
      </c>
      <c r="B27" s="132" t="s">
        <v>586</v>
      </c>
      <c r="C27" s="139">
        <v>0.186</v>
      </c>
      <c r="D27" s="140">
        <v>0.178</v>
      </c>
      <c r="E27" s="140">
        <v>0.155</v>
      </c>
      <c r="F27" s="140">
        <v>0.125</v>
      </c>
      <c r="G27" s="146">
        <v>0.21</v>
      </c>
      <c r="H27" s="146">
        <v>0.228</v>
      </c>
      <c r="I27" s="146">
        <v>0.202</v>
      </c>
      <c r="J27" s="146">
        <v>0.22</v>
      </c>
      <c r="K27" s="146">
        <v>0.179</v>
      </c>
      <c r="L27" s="146">
        <v>0.149</v>
      </c>
      <c r="M27" s="186"/>
      <c r="N27" s="148" t="s">
        <v>378</v>
      </c>
      <c r="O27" s="76" t="s">
        <v>482</v>
      </c>
      <c r="P27" s="24"/>
      <c r="Q27" s="24"/>
      <c r="R27" s="24"/>
      <c r="S27" s="24"/>
      <c r="T27" s="4" t="s">
        <v>587</v>
      </c>
      <c r="V27" s="6" t="s">
        <v>380</v>
      </c>
      <c r="W27" s="4" t="s">
        <v>588</v>
      </c>
      <c r="Y27" s="594" t="s">
        <v>581</v>
      </c>
      <c r="Z27" s="595">
        <v>0.16</v>
      </c>
      <c r="AA27" s="39" t="s">
        <v>383</v>
      </c>
      <c r="AB27" s="34" t="s">
        <v>589</v>
      </c>
      <c r="AC27" s="51" t="str">
        <f>AA27&amp;AB27</f>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ht="14.25" customHeight="1" r="28" spans="1:58" thickBot="1">
      <c r="A28" s="9" t="s">
        <v>593</v>
      </c>
      <c r="B28" s="132" t="s">
        <v>595</v>
      </c>
      <c r="C28" s="139">
        <v>0.186</v>
      </c>
      <c r="D28" s="140">
        <v>0.178</v>
      </c>
      <c r="E28" s="140">
        <v>0.155</v>
      </c>
      <c r="F28" s="140">
        <v>0.125</v>
      </c>
      <c r="G28" s="146">
        <v>0.21</v>
      </c>
      <c r="H28" s="146">
        <v>0.228</v>
      </c>
      <c r="I28" s="146">
        <v>0.202</v>
      </c>
      <c r="J28" s="146">
        <v>0.22</v>
      </c>
      <c r="K28" s="146">
        <v>0.179</v>
      </c>
      <c r="L28" s="146">
        <v>0.149</v>
      </c>
      <c r="M28" s="186"/>
      <c r="N28" s="148" t="s">
        <v>378</v>
      </c>
      <c r="O28" s="76" t="s">
        <v>432</v>
      </c>
      <c r="P28" s="24"/>
      <c r="Q28" s="24"/>
      <c r="R28" s="24"/>
      <c r="S28" s="24"/>
      <c r="T28" s="4" t="s">
        <v>596</v>
      </c>
      <c r="V28" s="6" t="s">
        <v>380</v>
      </c>
      <c r="W28" s="4" t="s">
        <v>597</v>
      </c>
      <c r="Y28" s="594" t="s">
        <v>581</v>
      </c>
      <c r="Z28" s="595">
        <v>0.16</v>
      </c>
      <c r="AA28" s="39" t="s">
        <v>383</v>
      </c>
      <c r="AB28" s="34" t="s">
        <v>598</v>
      </c>
      <c r="AC28" s="51" t="str">
        <f>AA28&amp;AB28</f>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ht="14.25" customHeight="1" r="29" spans="1:58" thickBot="1">
      <c r="A29" s="9" t="s">
        <v>600</v>
      </c>
      <c r="B29" s="132" t="s">
        <v>604</v>
      </c>
      <c r="C29" s="139">
        <v>0.186</v>
      </c>
      <c r="D29" s="140">
        <v>0.178</v>
      </c>
      <c r="E29" s="140">
        <v>0.155</v>
      </c>
      <c r="F29" s="140">
        <v>0.125</v>
      </c>
      <c r="G29" s="146">
        <v>0.21</v>
      </c>
      <c r="H29" s="146">
        <v>0.228</v>
      </c>
      <c r="I29" s="146">
        <v>0.202</v>
      </c>
      <c r="J29" s="146">
        <v>0.22</v>
      </c>
      <c r="K29" s="146">
        <v>0.179</v>
      </c>
      <c r="L29" s="146">
        <v>0.149</v>
      </c>
      <c r="M29" s="186"/>
      <c r="N29" s="148" t="s">
        <v>378</v>
      </c>
      <c r="O29" s="76" t="s">
        <v>555</v>
      </c>
      <c r="P29" s="24"/>
      <c r="Q29" s="24"/>
      <c r="R29" s="24"/>
      <c r="S29" s="24"/>
      <c r="T29" s="4" t="s">
        <v>605</v>
      </c>
      <c r="V29" s="6" t="s">
        <v>380</v>
      </c>
      <c r="W29" s="4" t="s">
        <v>606</v>
      </c>
      <c r="Y29" s="594" t="s">
        <v>581</v>
      </c>
      <c r="Z29" s="595">
        <v>0.16</v>
      </c>
      <c r="AA29" s="39" t="s">
        <v>383</v>
      </c>
      <c r="AB29" s="34" t="s">
        <v>607</v>
      </c>
      <c r="AC29" s="51" t="str">
        <f>AA29&amp;AB29</f>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ht="14.25" customHeight="1" r="30" spans="1:58" thickBot="1">
      <c r="A30" s="9" t="s">
        <v>612</v>
      </c>
      <c r="B30" s="132" t="s">
        <v>614</v>
      </c>
      <c r="C30" s="139">
        <v>0.14</v>
      </c>
      <c r="D30" s="140">
        <v>0.136</v>
      </c>
      <c r="E30" s="140">
        <v>0.113</v>
      </c>
      <c r="F30" s="140">
        <v>0.09</v>
      </c>
      <c r="G30" s="146">
        <v>0.163</v>
      </c>
      <c r="H30" s="146">
        <v>0.176</v>
      </c>
      <c r="I30" s="146">
        <v>0.159</v>
      </c>
      <c r="J30" s="146">
        <v>0.172</v>
      </c>
      <c r="K30" s="145">
        <v>0.136</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AA30&amp;AB30</f>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ht="14.25" customHeight="1" r="31" spans="1:58" thickBot="1">
      <c r="A31" s="9" t="s">
        <v>619</v>
      </c>
      <c r="B31" s="132" t="s">
        <v>622</v>
      </c>
      <c r="C31" s="139">
        <v>0.14</v>
      </c>
      <c r="D31" s="140">
        <v>0.136</v>
      </c>
      <c r="E31" s="140">
        <v>0.113</v>
      </c>
      <c r="F31" s="140">
        <v>0.09</v>
      </c>
      <c r="G31" s="146">
        <v>0.163</v>
      </c>
      <c r="H31" s="146">
        <v>0.176</v>
      </c>
      <c r="I31" s="146">
        <v>0.159</v>
      </c>
      <c r="J31" s="146">
        <v>0.172</v>
      </c>
      <c r="K31" s="145">
        <v>0.136</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AA31&amp;AB31</f>
        <v>神奈川県川崎市</v>
      </c>
      <c r="AD31" s="32">
        <v>11.12</v>
      </c>
      <c r="AE31" s="34">
        <v>10.88</v>
      </c>
      <c r="AF31" s="51">
        <v>10.72</v>
      </c>
      <c r="AG31" s="594" t="s">
        <v>626</v>
      </c>
      <c r="AH31" s="595">
        <v>0.55</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ht="14.25" customHeight="1" r="32" spans="1:58" thickBot="1">
      <c r="A32" s="9" t="s">
        <v>629</v>
      </c>
      <c r="B32" s="132" t="s">
        <v>631</v>
      </c>
      <c r="C32" s="139">
        <v>0.14</v>
      </c>
      <c r="D32" s="140">
        <v>0.136</v>
      </c>
      <c r="E32" s="140">
        <v>0.113</v>
      </c>
      <c r="F32" s="140">
        <v>0.09</v>
      </c>
      <c r="G32" s="146">
        <v>0.163</v>
      </c>
      <c r="H32" s="146">
        <v>0.176</v>
      </c>
      <c r="I32" s="146">
        <v>0.159</v>
      </c>
      <c r="J32" s="146">
        <v>0.172</v>
      </c>
      <c r="K32" s="146">
        <v>0.136</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AA32&amp;AB32</f>
        <v>大阪府大阪市</v>
      </c>
      <c r="AD32" s="36">
        <v>11.12</v>
      </c>
      <c r="AE32" s="37">
        <v>10.88</v>
      </c>
      <c r="AF32" s="69">
        <v>10.72</v>
      </c>
      <c r="AG32" s="594" t="s">
        <v>636</v>
      </c>
      <c r="AH32" s="595">
        <v>0.55</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ht="14.25" customHeight="1" r="33" spans="1:56" thickBot="1">
      <c r="A33" s="9" t="s">
        <v>638</v>
      </c>
      <c r="B33" s="132" t="s">
        <v>640</v>
      </c>
      <c r="C33" s="139">
        <v>0.14</v>
      </c>
      <c r="D33" s="140">
        <v>0.136</v>
      </c>
      <c r="E33" s="140">
        <v>0.113</v>
      </c>
      <c r="F33" s="140">
        <v>0.09</v>
      </c>
      <c r="G33" s="146">
        <v>0.163</v>
      </c>
      <c r="H33" s="146">
        <v>0.176</v>
      </c>
      <c r="I33" s="146">
        <v>0.159</v>
      </c>
      <c r="J33" s="146">
        <v>0.172</v>
      </c>
      <c r="K33" s="146">
        <v>0.136</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AA33&amp;AB33</f>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ht="14.25" customHeight="1" r="34" spans="1:56" thickBot="1">
      <c r="A34" s="9" t="s">
        <v>648</v>
      </c>
      <c r="B34" s="132" t="s">
        <v>650</v>
      </c>
      <c r="C34" s="139">
        <v>0.075</v>
      </c>
      <c r="D34" s="140">
        <v>0.071</v>
      </c>
      <c r="E34" s="140">
        <v>0.054</v>
      </c>
      <c r="F34" s="140">
        <v>0.044</v>
      </c>
      <c r="G34" s="145">
        <v>0.09</v>
      </c>
      <c r="H34" s="145">
        <v>0.097</v>
      </c>
      <c r="I34" s="145">
        <v>0.086</v>
      </c>
      <c r="J34" s="145">
        <v>0.093</v>
      </c>
      <c r="K34" s="146">
        <v>0.069</v>
      </c>
      <c r="L34" s="146">
        <v>0.059</v>
      </c>
      <c r="M34" s="186"/>
      <c r="N34" s="148" t="s">
        <v>378</v>
      </c>
      <c r="O34" s="76" t="s">
        <v>395</v>
      </c>
      <c r="P34" s="24"/>
      <c r="Q34" s="24"/>
      <c r="R34" s="24"/>
      <c r="S34" s="24"/>
      <c r="T34" s="4" t="s">
        <v>651</v>
      </c>
      <c r="V34" s="6" t="s">
        <v>380</v>
      </c>
      <c r="W34" s="4" t="s">
        <v>652</v>
      </c>
      <c r="Y34" s="594" t="s">
        <v>643</v>
      </c>
      <c r="Z34" s="595">
        <v>0.15</v>
      </c>
      <c r="AA34" s="39" t="s">
        <v>653</v>
      </c>
      <c r="AB34" s="34" t="s">
        <v>654</v>
      </c>
      <c r="AC34" s="43" t="str">
        <f>AA34&amp;AB34</f>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ht="14.25" customHeight="1" r="35" spans="1:56" thickBot="1">
      <c r="A35" s="9" t="s">
        <v>658</v>
      </c>
      <c r="B35" s="132" t="s">
        <v>660</v>
      </c>
      <c r="C35" s="139">
        <v>0.075</v>
      </c>
      <c r="D35" s="140">
        <v>0.071</v>
      </c>
      <c r="E35" s="140">
        <v>0.054</v>
      </c>
      <c r="F35" s="140">
        <v>0.044</v>
      </c>
      <c r="G35" s="146">
        <v>0.09</v>
      </c>
      <c r="H35" s="146">
        <v>0.097</v>
      </c>
      <c r="I35" s="146">
        <v>0.086</v>
      </c>
      <c r="J35" s="146">
        <v>0.093</v>
      </c>
      <c r="K35" s="145">
        <v>0.069</v>
      </c>
      <c r="L35" s="145">
        <v>0.059</v>
      </c>
      <c r="M35" s="185"/>
      <c r="N35" s="148" t="s">
        <v>378</v>
      </c>
      <c r="O35" s="76" t="s">
        <v>395</v>
      </c>
      <c r="P35" s="24"/>
      <c r="Q35" s="24"/>
      <c r="R35" s="24"/>
      <c r="S35" s="24"/>
      <c r="T35" s="4" t="s">
        <v>661</v>
      </c>
      <c r="V35" s="6" t="s">
        <v>380</v>
      </c>
      <c r="W35" s="4" t="s">
        <v>662</v>
      </c>
      <c r="Y35" s="594" t="s">
        <v>643</v>
      </c>
      <c r="Z35" s="595">
        <v>0.15</v>
      </c>
      <c r="AA35" s="39" t="s">
        <v>653</v>
      </c>
      <c r="AB35" s="34" t="s">
        <v>663</v>
      </c>
      <c r="AC35" s="43" t="str">
        <f>AA35&amp;AB35</f>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ht="14.25" customHeight="1" r="36" spans="1:56" thickBot="1">
      <c r="A36" s="9" t="s">
        <v>665</v>
      </c>
      <c r="B36" s="132" t="s">
        <v>667</v>
      </c>
      <c r="C36" s="139">
        <v>0.075</v>
      </c>
      <c r="D36" s="140">
        <v>0.071</v>
      </c>
      <c r="E36" s="140">
        <v>0.054</v>
      </c>
      <c r="F36" s="140">
        <v>0.044</v>
      </c>
      <c r="G36" s="146">
        <v>0.09</v>
      </c>
      <c r="H36" s="146">
        <v>0.097</v>
      </c>
      <c r="I36" s="146">
        <v>0.086</v>
      </c>
      <c r="J36" s="146">
        <v>0.093</v>
      </c>
      <c r="K36" s="145">
        <v>0.069</v>
      </c>
      <c r="L36" s="145">
        <v>0.059</v>
      </c>
      <c r="M36" s="185"/>
      <c r="N36" s="148" t="s">
        <v>378</v>
      </c>
      <c r="O36" s="76" t="s">
        <v>432</v>
      </c>
      <c r="P36" s="24"/>
      <c r="Q36" s="24"/>
      <c r="R36" s="24"/>
      <c r="S36" s="24"/>
      <c r="T36" s="4" t="s">
        <v>668</v>
      </c>
      <c r="V36" s="6" t="s">
        <v>380</v>
      </c>
      <c r="W36" s="4" t="s">
        <v>669</v>
      </c>
      <c r="Y36" s="594" t="s">
        <v>643</v>
      </c>
      <c r="Z36" s="595">
        <v>0.15</v>
      </c>
      <c r="AA36" s="39" t="s">
        <v>383</v>
      </c>
      <c r="AB36" s="34" t="s">
        <v>670</v>
      </c>
      <c r="AC36" s="43" t="str">
        <f>AA36&amp;AB36</f>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ht="14.25" customHeight="1" r="37" spans="1:56" thickBot="1">
      <c r="A37" s="9" t="s">
        <v>671</v>
      </c>
      <c r="B37" s="132" t="s">
        <v>672</v>
      </c>
      <c r="C37" s="139">
        <v>0.051</v>
      </c>
      <c r="D37" s="140">
        <v>0.047</v>
      </c>
      <c r="E37" s="140">
        <v>0.036</v>
      </c>
      <c r="F37" s="140">
        <v>0.029</v>
      </c>
      <c r="G37" s="145">
        <v>0.062</v>
      </c>
      <c r="H37" s="145">
        <v>0.066</v>
      </c>
      <c r="I37" s="145">
        <v>0.058</v>
      </c>
      <c r="J37" s="145">
        <v>0.062</v>
      </c>
      <c r="K37" s="146">
        <v>0.047</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AA37&amp;AB37</f>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ht="14.25" customHeight="1" r="38" spans="1:56" thickBot="1">
      <c r="A38" s="9" t="s">
        <v>676</v>
      </c>
      <c r="B38" s="132" t="s">
        <v>677</v>
      </c>
      <c r="C38" s="139">
        <v>0.051</v>
      </c>
      <c r="D38" s="140">
        <v>0.047</v>
      </c>
      <c r="E38" s="140">
        <v>0.036</v>
      </c>
      <c r="F38" s="140">
        <v>0.029</v>
      </c>
      <c r="G38" s="145">
        <v>0.062</v>
      </c>
      <c r="H38" s="145">
        <v>0.066</v>
      </c>
      <c r="I38" s="145">
        <v>0.058</v>
      </c>
      <c r="J38" s="145">
        <v>0.062</v>
      </c>
      <c r="K38" s="146">
        <v>0.047</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AA38&amp;AB38</f>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ht="14.25" customHeight="1" r="39" spans="1:56" thickBot="1">
      <c r="A39" s="79" t="s">
        <v>683</v>
      </c>
      <c r="B39" s="132" t="s">
        <v>685</v>
      </c>
      <c r="C39" s="139">
        <v>0.051</v>
      </c>
      <c r="D39" s="140">
        <v>0.047</v>
      </c>
      <c r="E39" s="140">
        <v>0.036</v>
      </c>
      <c r="F39" s="140">
        <v>0.029</v>
      </c>
      <c r="G39" s="145">
        <v>0.062</v>
      </c>
      <c r="H39" s="145">
        <v>0.066</v>
      </c>
      <c r="I39" s="145">
        <v>0.058</v>
      </c>
      <c r="J39" s="145">
        <v>0.062</v>
      </c>
      <c r="K39" s="145">
        <v>0.047</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AA39&amp;AB39</f>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ht="14.25" customHeight="1" r="40" spans="1:56" thickBot="1">
      <c r="A40" s="62" t="s">
        <v>689</v>
      </c>
      <c r="B40" s="131" t="s">
        <v>691</v>
      </c>
      <c r="C40" s="139">
        <v>0.051</v>
      </c>
      <c r="D40" s="140">
        <v>0.047</v>
      </c>
      <c r="E40" s="140">
        <v>0.036</v>
      </c>
      <c r="F40" s="140">
        <v>0.029</v>
      </c>
      <c r="G40" s="145">
        <v>0.062</v>
      </c>
      <c r="H40" s="145">
        <v>0.066</v>
      </c>
      <c r="I40" s="145">
        <v>0.058</v>
      </c>
      <c r="J40" s="145">
        <v>0.062</v>
      </c>
      <c r="K40" s="145">
        <v>0.047</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AA40&amp;AB40</f>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ht="14.25" customHeight="1" r="41" spans="1:56" thickBot="1">
      <c r="A41" s="193" t="s">
        <v>695</v>
      </c>
      <c r="B41" s="194" t="s">
        <v>698</v>
      </c>
      <c r="C41" s="195">
        <v>0.051</v>
      </c>
      <c r="D41" s="196">
        <v>0.047</v>
      </c>
      <c r="E41" s="196">
        <v>0.036</v>
      </c>
      <c r="F41" s="196">
        <v>0.029</v>
      </c>
      <c r="G41" s="197">
        <v>0.062</v>
      </c>
      <c r="H41" s="197">
        <v>0.066</v>
      </c>
      <c r="I41" s="197">
        <v>0.058</v>
      </c>
      <c r="J41" s="197">
        <v>0.062</v>
      </c>
      <c r="K41" s="197">
        <v>0.047</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AA41&amp;AB41</f>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ht="14.25" customHeight="1" r="42" spans="1:56" thickBot="1">
      <c r="A42" s="198" t="s">
        <v>702</v>
      </c>
      <c r="B42" s="199" t="s">
        <v>707</v>
      </c>
      <c r="C42" s="180">
        <v>0.245</v>
      </c>
      <c r="D42" s="181">
        <v>0.224</v>
      </c>
      <c r="E42" s="181">
        <v>0.182</v>
      </c>
      <c r="F42" s="181">
        <v>0.145</v>
      </c>
      <c r="G42" s="182">
        <v>0.27</v>
      </c>
      <c r="H42" s="182">
        <v>0.287</v>
      </c>
      <c r="I42" s="182">
        <v>0.249</v>
      </c>
      <c r="J42" s="182">
        <v>0.266</v>
      </c>
      <c r="K42" s="182">
        <v>0.207</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AA42&amp;AB42</f>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ht="14.25" customHeight="1" r="43" spans="1:56" thickBot="1">
      <c r="A43" s="121" t="s">
        <v>712</v>
      </c>
      <c r="B43" s="132" t="s">
        <v>713</v>
      </c>
      <c r="C43" s="139">
        <v>0.245</v>
      </c>
      <c r="D43" s="140">
        <v>0.224</v>
      </c>
      <c r="E43" s="140">
        <v>0.182</v>
      </c>
      <c r="F43" s="140">
        <v>0.145</v>
      </c>
      <c r="G43" s="144">
        <v>0.27</v>
      </c>
      <c r="H43" s="144">
        <v>0.287</v>
      </c>
      <c r="I43" s="144">
        <v>0.249</v>
      </c>
      <c r="J43" s="144">
        <v>0.266</v>
      </c>
      <c r="K43" s="144">
        <v>0.207</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AA43&amp;AB43</f>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ht="14.25" customHeight="1" r="44" spans="1:56" thickBot="1">
      <c r="A44" s="121" t="s">
        <v>717</v>
      </c>
      <c r="B44" s="132" t="s">
        <v>718</v>
      </c>
      <c r="C44" s="139">
        <v>0.245</v>
      </c>
      <c r="D44" s="140">
        <v>0.224</v>
      </c>
      <c r="E44" s="140">
        <v>0.182</v>
      </c>
      <c r="F44" s="140">
        <v>0.145</v>
      </c>
      <c r="G44" s="144">
        <v>0.27</v>
      </c>
      <c r="H44" s="144">
        <v>0.287</v>
      </c>
      <c r="I44" s="144">
        <v>0.249</v>
      </c>
      <c r="J44" s="144">
        <v>0.266</v>
      </c>
      <c r="K44" s="144">
        <v>0.207</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AA44&amp;AB44</f>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ht="14.25" customHeight="1" r="45" spans="1:56" thickBot="1">
      <c r="A45" s="121" t="s">
        <v>722</v>
      </c>
      <c r="B45" s="132" t="s">
        <v>726</v>
      </c>
      <c r="C45" s="139">
        <v>0.092</v>
      </c>
      <c r="D45" s="140">
        <v>0.09</v>
      </c>
      <c r="E45" s="140">
        <v>0.08</v>
      </c>
      <c r="F45" s="140">
        <v>0.064</v>
      </c>
      <c r="G45" s="144">
        <v>0.111</v>
      </c>
      <c r="H45" s="144">
        <v>0.12</v>
      </c>
      <c r="I45" s="144">
        <v>0.109</v>
      </c>
      <c r="J45" s="144">
        <v>0.118</v>
      </c>
      <c r="K45" s="144">
        <v>0.099</v>
      </c>
      <c r="L45" s="144">
        <v>0.083</v>
      </c>
      <c r="M45" s="189"/>
      <c r="N45" s="149" t="s">
        <v>378</v>
      </c>
      <c r="O45" s="76" t="s">
        <v>708</v>
      </c>
      <c r="P45" s="24"/>
      <c r="Q45" s="24"/>
      <c r="R45" s="24"/>
      <c r="S45" s="24"/>
      <c r="T45" s="4" t="s">
        <v>727</v>
      </c>
      <c r="V45" s="6" t="s">
        <v>380</v>
      </c>
      <c r="W45" s="4" t="s">
        <v>728</v>
      </c>
      <c r="Y45" s="594" t="s">
        <v>643</v>
      </c>
      <c r="Z45" s="595">
        <v>0.15</v>
      </c>
      <c r="AA45" s="39" t="s">
        <v>383</v>
      </c>
      <c r="AB45" s="34" t="s">
        <v>729</v>
      </c>
      <c r="AC45" s="43" t="str">
        <f>AA45&amp;AB45</f>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ht="14.25" customHeight="1" r="46" spans="1:56" thickBot="1">
      <c r="A46" s="121" t="s">
        <v>730</v>
      </c>
      <c r="B46" s="132" t="s">
        <v>731</v>
      </c>
      <c r="C46" s="139">
        <v>0.092</v>
      </c>
      <c r="D46" s="140">
        <v>0.09</v>
      </c>
      <c r="E46" s="140">
        <v>0.08</v>
      </c>
      <c r="F46" s="140">
        <v>0.064</v>
      </c>
      <c r="G46" s="144">
        <v>0.111</v>
      </c>
      <c r="H46" s="144">
        <v>0.12</v>
      </c>
      <c r="I46" s="144">
        <v>0.109</v>
      </c>
      <c r="J46" s="144">
        <v>0.118</v>
      </c>
      <c r="K46" s="144">
        <v>0.099</v>
      </c>
      <c r="L46" s="144">
        <v>0.083</v>
      </c>
      <c r="M46" s="189"/>
      <c r="N46" s="149" t="s">
        <v>378</v>
      </c>
      <c r="O46" s="76" t="s">
        <v>708</v>
      </c>
      <c r="P46" s="24"/>
      <c r="Q46" s="24"/>
      <c r="R46" s="24"/>
      <c r="S46" s="24"/>
      <c r="T46" s="4" t="s">
        <v>732</v>
      </c>
      <c r="V46" s="6" t="s">
        <v>380</v>
      </c>
      <c r="W46" s="4" t="s">
        <v>733</v>
      </c>
      <c r="Y46" s="594" t="s">
        <v>643</v>
      </c>
      <c r="Z46" s="595">
        <v>0.15</v>
      </c>
      <c r="AA46" s="39" t="s">
        <v>383</v>
      </c>
      <c r="AB46" s="34" t="s">
        <v>734</v>
      </c>
      <c r="AC46" s="43" t="str">
        <f>AA46&amp;AB46</f>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ht="14.25" customHeight="1" r="47" spans="1:56" thickBot="1">
      <c r="A47" s="121" t="s">
        <v>735</v>
      </c>
      <c r="B47" s="132" t="s">
        <v>737</v>
      </c>
      <c r="C47" s="139">
        <v>0.092</v>
      </c>
      <c r="D47" s="140">
        <v>0.09</v>
      </c>
      <c r="E47" s="140">
        <v>0.08</v>
      </c>
      <c r="F47" s="140">
        <v>0.064</v>
      </c>
      <c r="G47" s="144">
        <v>0.111</v>
      </c>
      <c r="H47" s="144">
        <v>0.12</v>
      </c>
      <c r="I47" s="144">
        <v>0.109</v>
      </c>
      <c r="J47" s="144">
        <v>0.118</v>
      </c>
      <c r="K47" s="144">
        <v>0.099</v>
      </c>
      <c r="L47" s="144">
        <v>0.083</v>
      </c>
      <c r="M47" s="184"/>
      <c r="N47" s="148" t="s">
        <v>378</v>
      </c>
      <c r="O47" s="76" t="s">
        <v>708</v>
      </c>
      <c r="P47" s="24"/>
      <c r="Q47" s="24"/>
      <c r="R47" s="24"/>
      <c r="S47" s="24"/>
      <c r="T47" s="4" t="s">
        <v>738</v>
      </c>
      <c r="V47" s="6" t="s">
        <v>380</v>
      </c>
      <c r="W47" s="4" t="s">
        <v>739</v>
      </c>
      <c r="Y47" s="594" t="s">
        <v>643</v>
      </c>
      <c r="Z47" s="595">
        <v>0.15</v>
      </c>
      <c r="AA47" s="39" t="s">
        <v>383</v>
      </c>
      <c r="AB47" s="34" t="s">
        <v>740</v>
      </c>
      <c r="AC47" s="43" t="str">
        <f>AA47&amp;AB47</f>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ht="14.25" customHeight="1" r="48" spans="1:56" thickBot="1">
      <c r="A48" s="121" t="s">
        <v>742</v>
      </c>
      <c r="B48" s="132" t="s">
        <v>726</v>
      </c>
      <c r="C48" s="139">
        <v>0.092</v>
      </c>
      <c r="D48" s="140">
        <v>0.09</v>
      </c>
      <c r="E48" s="140">
        <v>0.08</v>
      </c>
      <c r="F48" s="140">
        <v>0.064</v>
      </c>
      <c r="G48" s="144">
        <v>0.117</v>
      </c>
      <c r="H48" s="144">
        <v>0.127</v>
      </c>
      <c r="I48" s="144">
        <v>0.115</v>
      </c>
      <c r="J48" s="144">
        <v>0.125</v>
      </c>
      <c r="K48" s="144">
        <v>0.105</v>
      </c>
      <c r="L48" s="144">
        <v>0.089</v>
      </c>
      <c r="M48" s="189"/>
      <c r="N48" s="149" t="s">
        <v>378</v>
      </c>
      <c r="O48" s="76" t="s">
        <v>708</v>
      </c>
      <c r="P48" s="24"/>
      <c r="Q48" s="24"/>
      <c r="R48" s="24"/>
      <c r="S48" s="24"/>
      <c r="T48" s="4" t="s">
        <v>743</v>
      </c>
      <c r="V48" s="6" t="s">
        <v>380</v>
      </c>
      <c r="W48" s="4" t="s">
        <v>744</v>
      </c>
      <c r="Y48" s="594" t="s">
        <v>643</v>
      </c>
      <c r="Z48" s="595">
        <v>0.15</v>
      </c>
      <c r="AA48" s="39" t="s">
        <v>383</v>
      </c>
      <c r="AB48" s="34" t="s">
        <v>745</v>
      </c>
      <c r="AC48" s="43" t="str">
        <f>AA48&amp;AB48</f>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ht="14.25" customHeight="1" r="49" spans="1:56" thickBot="1">
      <c r="A49" s="121" t="s">
        <v>747</v>
      </c>
      <c r="B49" s="132" t="s">
        <v>731</v>
      </c>
      <c r="C49" s="139">
        <v>0.092</v>
      </c>
      <c r="D49" s="140">
        <v>0.09</v>
      </c>
      <c r="E49" s="140">
        <v>0.08</v>
      </c>
      <c r="F49" s="140">
        <v>0.064</v>
      </c>
      <c r="G49" s="144">
        <v>0.117</v>
      </c>
      <c r="H49" s="144">
        <v>0.127</v>
      </c>
      <c r="I49" s="144">
        <v>0.115</v>
      </c>
      <c r="J49" s="144">
        <v>0.125</v>
      </c>
      <c r="K49" s="144">
        <v>0.105</v>
      </c>
      <c r="L49" s="144">
        <v>0.089</v>
      </c>
      <c r="M49" s="189"/>
      <c r="N49" s="149" t="s">
        <v>378</v>
      </c>
      <c r="O49" s="76" t="s">
        <v>708</v>
      </c>
      <c r="P49" s="24"/>
      <c r="Q49" s="24"/>
      <c r="R49" s="24"/>
      <c r="S49" s="24"/>
      <c r="T49" s="5" t="s">
        <v>748</v>
      </c>
      <c r="V49" s="6" t="s">
        <v>380</v>
      </c>
      <c r="W49" s="4" t="s">
        <v>749</v>
      </c>
      <c r="Y49" s="594" t="s">
        <v>643</v>
      </c>
      <c r="Z49" s="595">
        <v>0.15</v>
      </c>
      <c r="AA49" s="39" t="s">
        <v>383</v>
      </c>
      <c r="AB49" s="34" t="s">
        <v>750</v>
      </c>
      <c r="AC49" s="43" t="str">
        <f>AA49&amp;AB49</f>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ht="14.25" customHeight="1" r="50" spans="1:56" thickBot="1">
      <c r="A50" s="121" t="s">
        <v>752</v>
      </c>
      <c r="B50" s="132" t="s">
        <v>737</v>
      </c>
      <c r="C50" s="139">
        <v>0.092</v>
      </c>
      <c r="D50" s="140">
        <v>0.09</v>
      </c>
      <c r="E50" s="140">
        <v>0.08</v>
      </c>
      <c r="F50" s="140">
        <v>0.064</v>
      </c>
      <c r="G50" s="144">
        <v>0.117</v>
      </c>
      <c r="H50" s="144">
        <v>0.127</v>
      </c>
      <c r="I50" s="144">
        <v>0.115</v>
      </c>
      <c r="J50" s="144">
        <v>0.125</v>
      </c>
      <c r="K50" s="144">
        <v>0.105</v>
      </c>
      <c r="L50" s="144">
        <v>0.089</v>
      </c>
      <c r="M50" s="184"/>
      <c r="N50" s="148" t="s">
        <v>378</v>
      </c>
      <c r="O50" s="76" t="s">
        <v>708</v>
      </c>
      <c r="P50" s="24"/>
      <c r="Q50" s="24"/>
      <c r="R50" s="24"/>
      <c r="S50" s="24"/>
      <c r="T50" s="2"/>
      <c r="V50" s="6" t="s">
        <v>380</v>
      </c>
      <c r="W50" s="4" t="s">
        <v>753</v>
      </c>
      <c r="Y50" s="594" t="s">
        <v>643</v>
      </c>
      <c r="Z50" s="595">
        <v>0.15</v>
      </c>
      <c r="AA50" s="39" t="s">
        <v>383</v>
      </c>
      <c r="AB50" s="34" t="s">
        <v>754</v>
      </c>
      <c r="AC50" s="43" t="str">
        <f>AA50&amp;AB50</f>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AX50&amp;"R8"</f>
        <v>介護予防ケアマネジメントR8</v>
      </c>
      <c r="AZ50" s="83" t="s">
        <v>391</v>
      </c>
      <c r="BA50" s="84" t="s">
        <v>392</v>
      </c>
      <c r="BB50" s="84" t="s">
        <v>770</v>
      </c>
      <c r="BC50" s="5" t="s">
        <v>170</v>
      </c>
      <c r="BD50" s="212"/>
    </row>
    <row ht="14.25" customHeight="1" r="51" spans="1:56" thickBot="1">
      <c r="A51" s="200" t="s">
        <v>741</v>
      </c>
      <c r="B51" s="201" t="s">
        <v>756</v>
      </c>
      <c r="C51" s="202">
        <v>0</v>
      </c>
      <c r="D51" s="83">
        <v>0</v>
      </c>
      <c r="E51" s="83">
        <v>0</v>
      </c>
      <c r="F51" s="83">
        <v>0</v>
      </c>
      <c r="G51" s="20"/>
      <c r="H51" s="20"/>
      <c r="I51" s="20"/>
      <c r="J51" s="20"/>
      <c r="K51" s="20"/>
      <c r="L51" s="20"/>
      <c r="M51" s="191">
        <v>0.021</v>
      </c>
      <c r="N51" s="177" t="s">
        <v>757</v>
      </c>
      <c r="O51" s="77" t="s">
        <v>708</v>
      </c>
      <c r="P51" s="24"/>
      <c r="Q51" s="24"/>
      <c r="R51" s="24"/>
      <c r="S51" s="24"/>
      <c r="T51" s="2"/>
      <c r="V51" s="6" t="s">
        <v>380</v>
      </c>
      <c r="W51" s="4" t="s">
        <v>758</v>
      </c>
      <c r="Y51" s="594" t="s">
        <v>643</v>
      </c>
      <c r="Z51" s="595">
        <v>0.15</v>
      </c>
      <c r="AA51" s="39" t="s">
        <v>617</v>
      </c>
      <c r="AB51" s="34" t="s">
        <v>759</v>
      </c>
      <c r="AC51" s="43" t="str">
        <f>AA51&amp;AB51</f>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AX51&amp;"R8"</f>
        <v>訪問看護R8</v>
      </c>
      <c r="AZ51" s="75" t="s">
        <v>391</v>
      </c>
      <c r="BA51" s="70" t="s">
        <v>392</v>
      </c>
      <c r="BB51" s="70" t="s">
        <v>770</v>
      </c>
      <c r="BC51" s="173" t="s">
        <v>170</v>
      </c>
      <c r="BD51" s="215"/>
    </row>
    <row ht="14.25" customHeight="1" r="52" spans="1:56" thickBot="1">
      <c r="A52" s="198" t="s">
        <v>746</v>
      </c>
      <c r="B52" s="63">
        <v>13</v>
      </c>
      <c r="C52" s="64">
        <v>0</v>
      </c>
      <c r="D52" s="65">
        <v>0</v>
      </c>
      <c r="E52" s="65">
        <v>0</v>
      </c>
      <c r="F52" s="65">
        <v>0</v>
      </c>
      <c r="G52" s="65"/>
      <c r="H52" s="65"/>
      <c r="I52" s="65"/>
      <c r="J52" s="65"/>
      <c r="K52" s="65"/>
      <c r="L52" s="65"/>
      <c r="M52" s="192">
        <v>0.018</v>
      </c>
      <c r="N52" s="178" t="s">
        <v>379</v>
      </c>
      <c r="O52" s="78" t="s">
        <v>395</v>
      </c>
      <c r="P52" s="24"/>
      <c r="Q52" s="24"/>
      <c r="R52" s="24"/>
      <c r="S52" s="24"/>
      <c r="T52" s="2"/>
      <c r="V52" s="6" t="s">
        <v>380</v>
      </c>
      <c r="W52" s="4" t="s">
        <v>762</v>
      </c>
      <c r="Y52" s="594" t="s">
        <v>643</v>
      </c>
      <c r="Z52" s="595">
        <v>0.15</v>
      </c>
      <c r="AA52" s="39" t="s">
        <v>617</v>
      </c>
      <c r="AB52" s="34" t="s">
        <v>763</v>
      </c>
      <c r="AC52" s="43" t="str">
        <f>AA52&amp;AB52</f>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AX52&amp;"R8"</f>
        <v>介護予防訪問看護R8</v>
      </c>
      <c r="AZ52" s="18" t="s">
        <v>391</v>
      </c>
      <c r="BA52" s="72" t="s">
        <v>392</v>
      </c>
      <c r="BB52" s="70" t="s">
        <v>770</v>
      </c>
      <c r="BC52" s="4" t="s">
        <v>170</v>
      </c>
      <c r="BD52" s="213"/>
    </row>
    <row ht="14.25" customHeight="1" r="53" spans="1:56" thickBot="1">
      <c r="A53" s="121" t="s">
        <v>751</v>
      </c>
      <c r="B53" s="9">
        <v>63</v>
      </c>
      <c r="C53" s="17">
        <v>0</v>
      </c>
      <c r="D53" s="18">
        <v>0</v>
      </c>
      <c r="E53" s="18">
        <v>0</v>
      </c>
      <c r="F53" s="18">
        <v>0</v>
      </c>
      <c r="G53" s="18"/>
      <c r="H53" s="18"/>
      <c r="I53" s="18"/>
      <c r="J53" s="18"/>
      <c r="K53" s="18"/>
      <c r="L53" s="18"/>
      <c r="M53" s="190">
        <v>0.018</v>
      </c>
      <c r="N53" s="148" t="s">
        <v>379</v>
      </c>
      <c r="O53" s="76" t="s">
        <v>432</v>
      </c>
      <c r="P53" s="24"/>
      <c r="Q53" s="24"/>
      <c r="R53" s="24"/>
      <c r="S53" s="24"/>
      <c r="T53" s="2"/>
      <c r="V53" s="6" t="s">
        <v>380</v>
      </c>
      <c r="W53" s="4" t="s">
        <v>766</v>
      </c>
      <c r="Y53" s="594" t="s">
        <v>643</v>
      </c>
      <c r="Z53" s="595">
        <v>0.15</v>
      </c>
      <c r="AA53" s="39" t="s">
        <v>767</v>
      </c>
      <c r="AB53" s="34" t="s">
        <v>768</v>
      </c>
      <c r="AC53" s="43" t="str">
        <f>AA53&amp;AB53</f>
        <v>愛知県名古屋市</v>
      </c>
      <c r="AD53" s="32">
        <v>11.05</v>
      </c>
      <c r="AE53" s="34">
        <v>10.83</v>
      </c>
      <c r="AF53" s="51">
        <v>10.68</v>
      </c>
      <c r="AG53" s="90" t="s">
        <v>755</v>
      </c>
      <c r="AH53" s="595">
        <v>0.55</v>
      </c>
      <c r="AJ53" s="1"/>
      <c r="AK53" s="1"/>
      <c r="AL53" s="1"/>
      <c r="AM53" s="1"/>
      <c r="AN53" s="1"/>
      <c r="AO53" s="2"/>
      <c r="AP53" s="2"/>
      <c r="AR53" s="1015"/>
      <c r="AS53" s="1015"/>
      <c r="AT53" s="1015"/>
      <c r="AU53" s="1015"/>
      <c r="AV53" s="2"/>
      <c r="AX53" s="79" t="s">
        <v>755</v>
      </c>
      <c r="AY53" s="208" t="str">
        <f>AX53&amp;"R8"</f>
        <v>訪問リハビリテーションR8</v>
      </c>
      <c r="AZ53" s="18" t="s">
        <v>391</v>
      </c>
      <c r="BA53" s="72" t="s">
        <v>392</v>
      </c>
      <c r="BB53" s="70" t="s">
        <v>770</v>
      </c>
      <c r="BC53" s="4" t="s">
        <v>170</v>
      </c>
      <c r="BD53" s="213"/>
    </row>
    <row ht="14.25" customHeight="1" r="54" spans="1:56" thickBot="1">
      <c r="A54" s="9" t="s">
        <v>755</v>
      </c>
      <c r="B54" s="9">
        <v>14</v>
      </c>
      <c r="C54" s="17">
        <v>0</v>
      </c>
      <c r="D54" s="18">
        <v>0</v>
      </c>
      <c r="E54" s="18">
        <v>0</v>
      </c>
      <c r="F54" s="18">
        <v>0</v>
      </c>
      <c r="G54" s="18"/>
      <c r="H54" s="18"/>
      <c r="I54" s="18"/>
      <c r="J54" s="18"/>
      <c r="K54" s="18"/>
      <c r="L54" s="18"/>
      <c r="M54" s="190">
        <v>0.015</v>
      </c>
      <c r="N54" s="148" t="s">
        <v>757</v>
      </c>
      <c r="O54" s="76" t="s">
        <v>395</v>
      </c>
      <c r="P54" s="24"/>
      <c r="Q54" s="24"/>
      <c r="R54" s="24"/>
      <c r="S54" s="24"/>
      <c r="T54" s="2"/>
      <c r="V54" s="6" t="s">
        <v>380</v>
      </c>
      <c r="W54" s="4" t="s">
        <v>771</v>
      </c>
      <c r="Y54" s="594" t="s">
        <v>643</v>
      </c>
      <c r="Z54" s="595">
        <v>0.15</v>
      </c>
      <c r="AA54" s="39" t="s">
        <v>767</v>
      </c>
      <c r="AB54" s="34" t="s">
        <v>772</v>
      </c>
      <c r="AC54" s="43" t="str">
        <f>AA54&amp;AB54</f>
        <v>愛知県刈谷市</v>
      </c>
      <c r="AD54" s="32">
        <v>11.05</v>
      </c>
      <c r="AE54" s="34">
        <v>10.83</v>
      </c>
      <c r="AF54" s="51">
        <v>10.68</v>
      </c>
      <c r="AG54" s="90" t="s">
        <v>760</v>
      </c>
      <c r="AH54" s="595">
        <v>0.55</v>
      </c>
      <c r="AJ54" s="1"/>
      <c r="AK54" s="1"/>
      <c r="AL54" s="1"/>
      <c r="AM54" s="1"/>
      <c r="AN54" s="1"/>
      <c r="AO54" s="2"/>
      <c r="AP54" s="2"/>
      <c r="AX54" s="79" t="s">
        <v>760</v>
      </c>
      <c r="AY54" s="208" t="str">
        <f>AX54&amp;"R8"</f>
        <v>介護予防訪問リハビリテーションR8</v>
      </c>
      <c r="AZ54" s="18" t="s">
        <v>391</v>
      </c>
      <c r="BA54" s="72" t="s">
        <v>392</v>
      </c>
      <c r="BB54" s="70" t="s">
        <v>770</v>
      </c>
      <c r="BC54" s="4" t="s">
        <v>170</v>
      </c>
      <c r="BD54" s="213"/>
    </row>
    <row ht="14.25" customHeight="1" r="55" spans="1:56" thickBot="1">
      <c r="A55" s="9" t="s">
        <v>760</v>
      </c>
      <c r="B55" s="9">
        <v>64</v>
      </c>
      <c r="C55" s="17">
        <v>0</v>
      </c>
      <c r="D55" s="18">
        <v>0</v>
      </c>
      <c r="E55" s="18">
        <v>0</v>
      </c>
      <c r="F55" s="18">
        <v>0</v>
      </c>
      <c r="G55" s="18"/>
      <c r="H55" s="18"/>
      <c r="I55" s="18"/>
      <c r="J55" s="18"/>
      <c r="K55" s="18"/>
      <c r="L55" s="18"/>
      <c r="M55" s="190">
        <v>0.015</v>
      </c>
      <c r="N55" s="148" t="s">
        <v>757</v>
      </c>
      <c r="O55" s="76" t="s">
        <v>432</v>
      </c>
      <c r="P55" s="24"/>
      <c r="Q55" s="24"/>
      <c r="R55" s="24"/>
      <c r="S55" s="24"/>
      <c r="T55" s="588"/>
      <c r="U55" s="588"/>
      <c r="V55" s="6" t="s">
        <v>380</v>
      </c>
      <c r="W55" s="4" t="s">
        <v>773</v>
      </c>
      <c r="X55" s="2"/>
      <c r="Y55" s="594" t="s">
        <v>643</v>
      </c>
      <c r="Z55" s="595">
        <v>0.15</v>
      </c>
      <c r="AA55" s="39" t="s">
        <v>767</v>
      </c>
      <c r="AB55" s="34" t="s">
        <v>774</v>
      </c>
      <c r="AC55" s="43" t="str">
        <f>AA55&amp;AB55</f>
        <v>愛知県豊田市</v>
      </c>
      <c r="AD55" s="32">
        <v>11.05</v>
      </c>
      <c r="AE55" s="34">
        <v>10.83</v>
      </c>
      <c r="AF55" s="51">
        <v>10.68</v>
      </c>
      <c r="AG55" s="90" t="s">
        <v>764</v>
      </c>
      <c r="AH55" s="595">
        <v>0.7</v>
      </c>
      <c r="AJ55" s="1"/>
      <c r="AK55" s="1"/>
      <c r="AL55" s="1"/>
      <c r="AM55" s="1"/>
      <c r="AN55" s="1"/>
      <c r="AO55" s="2"/>
      <c r="AP55" s="2"/>
      <c r="AW55" s="588"/>
      <c r="AX55" s="79" t="s">
        <v>764</v>
      </c>
      <c r="AY55" s="208" t="str">
        <f>AX55&amp;"R8"</f>
        <v>居宅介護支援R8</v>
      </c>
      <c r="AZ55" s="18" t="s">
        <v>391</v>
      </c>
      <c r="BA55" s="72" t="s">
        <v>392</v>
      </c>
      <c r="BB55" s="70" t="s">
        <v>770</v>
      </c>
      <c r="BC55" s="4" t="s">
        <v>170</v>
      </c>
      <c r="BD55" s="213"/>
    </row>
    <row ht="14.25" customHeight="1" r="56" spans="1:56" thickBot="1">
      <c r="A56" s="9" t="s">
        <v>764</v>
      </c>
      <c r="B56" s="9">
        <v>43</v>
      </c>
      <c r="C56" s="17">
        <v>0</v>
      </c>
      <c r="D56" s="18">
        <v>0</v>
      </c>
      <c r="E56" s="18">
        <v>0</v>
      </c>
      <c r="F56" s="18">
        <v>0</v>
      </c>
      <c r="G56" s="18"/>
      <c r="H56" s="18"/>
      <c r="I56" s="18"/>
      <c r="J56" s="18"/>
      <c r="K56" s="18"/>
      <c r="L56" s="18"/>
      <c r="M56" s="190">
        <v>0.021</v>
      </c>
      <c r="N56" s="148" t="s">
        <v>757</v>
      </c>
      <c r="O56" s="76" t="s">
        <v>395</v>
      </c>
      <c r="P56" s="24"/>
      <c r="Q56" s="24"/>
      <c r="R56" s="24"/>
      <c r="S56" s="24"/>
      <c r="T56" s="588"/>
      <c r="U56" s="588"/>
      <c r="V56" s="6" t="s">
        <v>380</v>
      </c>
      <c r="W56" s="4" t="s">
        <v>775</v>
      </c>
      <c r="X56" s="2"/>
      <c r="Y56" s="594" t="s">
        <v>643</v>
      </c>
      <c r="Z56" s="595">
        <v>0.15</v>
      </c>
      <c r="AA56" s="39" t="s">
        <v>634</v>
      </c>
      <c r="AB56" s="34" t="s">
        <v>776</v>
      </c>
      <c r="AC56" s="43" t="str">
        <f>AA56&amp;AB56</f>
        <v>大阪府守口市</v>
      </c>
      <c r="AD56" s="32">
        <v>11.05</v>
      </c>
      <c r="AE56" s="34">
        <v>10.83</v>
      </c>
      <c r="AF56" s="51">
        <v>10.68</v>
      </c>
      <c r="AG56" s="91" t="s">
        <v>769</v>
      </c>
      <c r="AH56" s="597">
        <v>0.7</v>
      </c>
      <c r="AJ56" s="1"/>
      <c r="AK56" s="1"/>
      <c r="AL56" s="1"/>
      <c r="AM56" s="1"/>
      <c r="AN56" s="1"/>
      <c r="AW56" s="588"/>
      <c r="AX56" s="80" t="s">
        <v>769</v>
      </c>
      <c r="AY56" s="209" t="str">
        <f>AX56&amp;"R8"</f>
        <v>介護予防支援R8</v>
      </c>
      <c r="AZ56" s="20" t="s">
        <v>391</v>
      </c>
      <c r="BA56" s="73" t="s">
        <v>392</v>
      </c>
      <c r="BB56" s="84" t="s">
        <v>770</v>
      </c>
      <c r="BC56" s="5" t="s">
        <v>170</v>
      </c>
      <c r="BD56" s="212"/>
    </row>
    <row ht="14.25" customHeight="1" r="57" spans="1:56" thickBot="1">
      <c r="A57" s="22" t="s">
        <v>769</v>
      </c>
      <c r="B57" s="133">
        <v>46</v>
      </c>
      <c r="C57" s="19">
        <v>0</v>
      </c>
      <c r="D57" s="20">
        <v>0</v>
      </c>
      <c r="E57" s="20">
        <v>0</v>
      </c>
      <c r="F57" s="20">
        <v>0</v>
      </c>
      <c r="G57" s="20"/>
      <c r="H57" s="20"/>
      <c r="I57" s="20"/>
      <c r="J57" s="20"/>
      <c r="K57" s="20"/>
      <c r="L57" s="20"/>
      <c r="M57" s="191">
        <v>0.021</v>
      </c>
      <c r="N57" s="179" t="s">
        <v>757</v>
      </c>
      <c r="O57" s="77" t="s">
        <v>432</v>
      </c>
      <c r="P57" s="24"/>
      <c r="Q57" s="24"/>
      <c r="R57" s="24"/>
      <c r="S57" s="24"/>
      <c r="T57" s="588"/>
      <c r="U57" s="588"/>
      <c r="V57" s="6" t="s">
        <v>380</v>
      </c>
      <c r="W57" s="4" t="s">
        <v>777</v>
      </c>
      <c r="X57" s="2"/>
      <c r="Y57" s="594" t="s">
        <v>643</v>
      </c>
      <c r="Z57" s="595">
        <v>0.15</v>
      </c>
      <c r="AA57" s="39" t="s">
        <v>634</v>
      </c>
      <c r="AB57" s="34" t="s">
        <v>778</v>
      </c>
      <c r="AC57" s="43" t="str">
        <f>AA57&amp;AB57</f>
        <v>大阪府大東市</v>
      </c>
      <c r="AD57" s="32">
        <v>11.05</v>
      </c>
      <c r="AE57" s="34">
        <v>10.83</v>
      </c>
      <c r="AF57" s="51">
        <v>10.68</v>
      </c>
      <c r="AG57" s="587"/>
      <c r="AH57" s="587"/>
      <c r="AJ57" s="1"/>
      <c r="AK57" s="1"/>
      <c r="AL57" s="1"/>
      <c r="AM57" s="1"/>
      <c r="AN57" s="1"/>
    </row>
    <row ht="15" r="58" spans="1:56"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AA58&amp;AB58</f>
        <v>大阪府門真市</v>
      </c>
      <c r="AD58" s="32">
        <v>11.05</v>
      </c>
      <c r="AE58" s="34">
        <v>10.83</v>
      </c>
      <c r="AF58" s="51">
        <v>10.68</v>
      </c>
      <c r="AG58" s="1"/>
      <c r="AJ58" s="1"/>
      <c r="AK58" s="1"/>
      <c r="AL58" s="1"/>
      <c r="AM58" s="1"/>
      <c r="AN58" s="1"/>
      <c r="AO58" s="588"/>
      <c r="AP58" s="588"/>
      <c r="AV58" s="588"/>
      <c r="AZ58" s="1"/>
    </row>
    <row ht="15" r="59" spans="1:56"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AA59&amp;AB59</f>
        <v>兵庫県西宮市</v>
      </c>
      <c r="AD59" s="32">
        <v>11.05</v>
      </c>
      <c r="AE59" s="34">
        <v>10.83</v>
      </c>
      <c r="AF59" s="51">
        <v>10.68</v>
      </c>
      <c r="AG59" s="1"/>
      <c r="AJ59" s="1"/>
      <c r="AK59" s="1"/>
      <c r="AL59" s="1"/>
      <c r="AM59" s="1"/>
      <c r="AN59" s="1"/>
      <c r="AO59" s="588"/>
      <c r="AP59" s="588"/>
      <c r="AV59" s="588"/>
      <c r="AZ59" s="1"/>
    </row>
    <row ht="15" r="60" spans="1:56"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AA60&amp;AB60</f>
        <v>兵庫県芦屋市</v>
      </c>
      <c r="AD60" s="32">
        <v>11.05</v>
      </c>
      <c r="AE60" s="34">
        <v>10.83</v>
      </c>
      <c r="AF60" s="51">
        <v>10.68</v>
      </c>
      <c r="AG60" s="1"/>
      <c r="AJ60" s="1"/>
      <c r="AK60" s="1"/>
      <c r="AL60" s="1"/>
      <c r="AM60" s="1"/>
      <c r="AN60" s="1"/>
      <c r="AZ60" s="1"/>
    </row>
    <row ht="15" r="61" spans="1:56" thickBot="1">
      <c r="E61" s="21"/>
      <c r="F61" s="21"/>
      <c r="G61" s="21"/>
      <c r="H61" s="21"/>
      <c r="I61" s="21"/>
      <c r="J61" s="588"/>
      <c r="K61" s="21"/>
      <c r="L61" s="21"/>
      <c r="M61" s="21"/>
      <c r="V61" s="6" t="s">
        <v>380</v>
      </c>
      <c r="W61" s="4" t="s">
        <v>786</v>
      </c>
      <c r="X61" s="2"/>
      <c r="Y61" s="596" t="s">
        <v>643</v>
      </c>
      <c r="Z61" s="597">
        <v>0.15</v>
      </c>
      <c r="AA61" s="40" t="s">
        <v>782</v>
      </c>
      <c r="AB61" s="37" t="s">
        <v>787</v>
      </c>
      <c r="AC61" s="57" t="str">
        <f>AA61&amp;AB61</f>
        <v>兵庫県宝塚市</v>
      </c>
      <c r="AD61" s="36">
        <v>11.05</v>
      </c>
      <c r="AE61" s="37">
        <v>10.83</v>
      </c>
      <c r="AF61" s="69">
        <v>10.68</v>
      </c>
      <c r="AG61" s="1"/>
      <c r="AJ61" s="1"/>
      <c r="AK61" s="1"/>
      <c r="AL61" s="1"/>
      <c r="AM61" s="1"/>
      <c r="AN61" s="1"/>
      <c r="AZ61" s="1"/>
    </row>
    <row ht="15" r="62" spans="1:56" thickBot="1">
      <c r="E62" s="21"/>
      <c r="F62" s="21"/>
      <c r="G62" s="21"/>
      <c r="H62" s="21"/>
      <c r="I62" s="21"/>
      <c r="J62" s="21"/>
      <c r="K62" s="21"/>
      <c r="L62" s="21"/>
      <c r="M62" s="21"/>
      <c r="V62" s="6" t="s">
        <v>380</v>
      </c>
      <c r="W62" s="4" t="s">
        <v>788</v>
      </c>
      <c r="X62" s="2"/>
      <c r="Y62" s="592" t="s">
        <v>789</v>
      </c>
      <c r="Z62" s="593">
        <v>0.12</v>
      </c>
      <c r="AA62" s="150" t="s">
        <v>448</v>
      </c>
      <c r="AB62" s="50" t="s">
        <v>790</v>
      </c>
      <c r="AC62" s="68" t="str">
        <f>AA62&amp;AB62</f>
        <v>茨城県牛久市</v>
      </c>
      <c r="AD62" s="61">
        <v>10.84</v>
      </c>
      <c r="AE62" s="50">
        <v>10.66</v>
      </c>
      <c r="AF62" s="68">
        <v>10.54</v>
      </c>
      <c r="AG62" s="1"/>
      <c r="AJ62" s="1"/>
      <c r="AK62" s="1"/>
      <c r="AL62" s="1"/>
      <c r="AM62" s="1"/>
      <c r="AN62" s="1"/>
    </row>
    <row ht="15" r="63" spans="1:56" thickBot="1">
      <c r="E63" s="21"/>
      <c r="F63" s="21"/>
      <c r="G63" s="21"/>
      <c r="H63" s="21"/>
      <c r="I63" s="21"/>
      <c r="J63" s="21"/>
      <c r="K63" s="21"/>
      <c r="L63" s="21"/>
      <c r="M63" s="21"/>
      <c r="V63" s="6" t="s">
        <v>380</v>
      </c>
      <c r="W63" s="4" t="s">
        <v>791</v>
      </c>
      <c r="X63" s="2"/>
      <c r="Y63" s="594" t="s">
        <v>789</v>
      </c>
      <c r="Z63" s="595">
        <v>0.12</v>
      </c>
      <c r="AA63" s="151" t="s">
        <v>474</v>
      </c>
      <c r="AB63" s="34" t="s">
        <v>792</v>
      </c>
      <c r="AC63" s="51" t="str">
        <f>AA63&amp;AB63</f>
        <v>埼玉県朝霞市</v>
      </c>
      <c r="AD63" s="32">
        <v>10.84</v>
      </c>
      <c r="AE63" s="34">
        <v>10.66</v>
      </c>
      <c r="AF63" s="51">
        <v>10.54</v>
      </c>
      <c r="AG63" s="1"/>
      <c r="AJ63" s="1"/>
      <c r="AK63" s="1"/>
      <c r="AL63" s="1"/>
      <c r="AM63" s="1"/>
      <c r="AN63" s="1"/>
    </row>
    <row ht="15" r="64" spans="1:56" thickBot="1">
      <c r="E64" s="21"/>
      <c r="F64" s="21"/>
      <c r="G64" s="21"/>
      <c r="H64" s="21"/>
      <c r="I64" s="21"/>
      <c r="J64" s="21"/>
      <c r="K64" s="21"/>
      <c r="L64" s="21"/>
      <c r="M64" s="21"/>
      <c r="V64" s="6" t="s">
        <v>380</v>
      </c>
      <c r="W64" s="4" t="s">
        <v>793</v>
      </c>
      <c r="X64" s="2"/>
      <c r="Y64" s="594" t="s">
        <v>789</v>
      </c>
      <c r="Z64" s="595">
        <v>0.12</v>
      </c>
      <c r="AA64" s="151" t="s">
        <v>474</v>
      </c>
      <c r="AB64" s="34" t="s">
        <v>794</v>
      </c>
      <c r="AC64" s="51" t="str">
        <f>AA64&amp;AB64</f>
        <v>埼玉県志木市</v>
      </c>
      <c r="AD64" s="32">
        <v>10.84</v>
      </c>
      <c r="AE64" s="34">
        <v>10.66</v>
      </c>
      <c r="AF64" s="51">
        <v>10.54</v>
      </c>
      <c r="AG64" s="1"/>
      <c r="AJ64" s="1"/>
      <c r="AK64" s="1"/>
      <c r="AL64" s="1"/>
      <c r="AM64" s="1"/>
      <c r="AN64" s="1"/>
    </row>
    <row ht="14.25" r="65" spans="22:33" thickBot="1">
      <c r="V65" s="6" t="s">
        <v>380</v>
      </c>
      <c r="W65" s="4" t="s">
        <v>795</v>
      </c>
      <c r="X65" s="2"/>
      <c r="Y65" s="594" t="s">
        <v>789</v>
      </c>
      <c r="Z65" s="595">
        <v>0.12</v>
      </c>
      <c r="AA65" s="151" t="s">
        <v>474</v>
      </c>
      <c r="AB65" s="34" t="s">
        <v>796</v>
      </c>
      <c r="AC65" s="51" t="str">
        <f>AA65&amp;AB65</f>
        <v>埼玉県和光市</v>
      </c>
      <c r="AD65" s="32">
        <v>10.84</v>
      </c>
      <c r="AE65" s="34">
        <v>10.66</v>
      </c>
      <c r="AF65" s="51">
        <v>10.54</v>
      </c>
      <c r="AG65" s="1"/>
    </row>
    <row ht="14.25" r="66" spans="22:33" thickBot="1">
      <c r="V66" s="6" t="s">
        <v>380</v>
      </c>
      <c r="W66" s="4" t="s">
        <v>797</v>
      </c>
      <c r="X66" s="2"/>
      <c r="Y66" s="594" t="s">
        <v>789</v>
      </c>
      <c r="Z66" s="595">
        <v>0.12</v>
      </c>
      <c r="AA66" s="151" t="s">
        <v>483</v>
      </c>
      <c r="AB66" s="34" t="s">
        <v>798</v>
      </c>
      <c r="AC66" s="51" t="str">
        <f>AA66&amp;AB66</f>
        <v>千葉県船橋市</v>
      </c>
      <c r="AD66" s="32">
        <v>10.84</v>
      </c>
      <c r="AE66" s="34">
        <v>10.66</v>
      </c>
      <c r="AF66" s="51">
        <v>10.54</v>
      </c>
      <c r="AG66" s="1"/>
    </row>
    <row ht="14.25" r="67" spans="22:33" thickBot="1">
      <c r="V67" s="6" t="s">
        <v>380</v>
      </c>
      <c r="W67" s="4" t="s">
        <v>799</v>
      </c>
      <c r="X67" s="2"/>
      <c r="Y67" s="594" t="s">
        <v>789</v>
      </c>
      <c r="Z67" s="595">
        <v>0.12</v>
      </c>
      <c r="AA67" s="151" t="s">
        <v>483</v>
      </c>
      <c r="AB67" s="34" t="s">
        <v>800</v>
      </c>
      <c r="AC67" s="51" t="str">
        <f>AA67&amp;AB67</f>
        <v>千葉県成田市</v>
      </c>
      <c r="AD67" s="32">
        <v>10.84</v>
      </c>
      <c r="AE67" s="34">
        <v>10.66</v>
      </c>
      <c r="AF67" s="51">
        <v>10.54</v>
      </c>
      <c r="AG67" s="1"/>
    </row>
    <row ht="14.25" r="68" spans="22:33" thickBot="1">
      <c r="V68" s="6" t="s">
        <v>380</v>
      </c>
      <c r="W68" s="4" t="s">
        <v>801</v>
      </c>
      <c r="X68" s="2"/>
      <c r="Y68" s="594" t="s">
        <v>789</v>
      </c>
      <c r="Z68" s="595">
        <v>0.12</v>
      </c>
      <c r="AA68" s="151" t="s">
        <v>483</v>
      </c>
      <c r="AB68" s="34" t="s">
        <v>802</v>
      </c>
      <c r="AC68" s="51" t="str">
        <f>AA68&amp;AB68</f>
        <v>千葉県習志野市</v>
      </c>
      <c r="AD68" s="32">
        <v>10.84</v>
      </c>
      <c r="AE68" s="34">
        <v>10.66</v>
      </c>
      <c r="AF68" s="51">
        <v>10.54</v>
      </c>
      <c r="AG68" s="1"/>
    </row>
    <row ht="14.25" r="69" spans="22:33" thickBot="1">
      <c r="V69" s="6" t="s">
        <v>380</v>
      </c>
      <c r="W69" s="4" t="s">
        <v>803</v>
      </c>
      <c r="X69" s="2"/>
      <c r="Y69" s="594" t="s">
        <v>789</v>
      </c>
      <c r="Z69" s="595">
        <v>0.12</v>
      </c>
      <c r="AA69" s="151" t="s">
        <v>490</v>
      </c>
      <c r="AB69" s="34" t="s">
        <v>804</v>
      </c>
      <c r="AC69" s="51" t="str">
        <f>AA69&amp;AB69</f>
        <v>東京都立川市</v>
      </c>
      <c r="AD69" s="32">
        <v>10.84</v>
      </c>
      <c r="AE69" s="34">
        <v>10.66</v>
      </c>
      <c r="AF69" s="51">
        <v>10.54</v>
      </c>
      <c r="AG69" s="1"/>
    </row>
    <row ht="14.25" r="70" spans="22:33" thickBot="1">
      <c r="V70" s="6" t="s">
        <v>380</v>
      </c>
      <c r="W70" s="4" t="s">
        <v>805</v>
      </c>
      <c r="X70" s="2"/>
      <c r="Y70" s="594" t="s">
        <v>789</v>
      </c>
      <c r="Z70" s="595">
        <v>0.12</v>
      </c>
      <c r="AA70" s="151" t="s">
        <v>490</v>
      </c>
      <c r="AB70" s="34" t="s">
        <v>806</v>
      </c>
      <c r="AC70" s="51" t="str">
        <f>AA70&amp;AB70</f>
        <v>東京都昭島市</v>
      </c>
      <c r="AD70" s="32">
        <v>10.84</v>
      </c>
      <c r="AE70" s="34">
        <v>10.66</v>
      </c>
      <c r="AF70" s="51">
        <v>10.54</v>
      </c>
      <c r="AG70" s="1"/>
    </row>
    <row ht="14.25" r="71" spans="22:33" thickBot="1">
      <c r="V71" s="6" t="s">
        <v>380</v>
      </c>
      <c r="W71" s="4" t="s">
        <v>807</v>
      </c>
      <c r="X71" s="2"/>
      <c r="Y71" s="594" t="s">
        <v>789</v>
      </c>
      <c r="Z71" s="595">
        <v>0.12</v>
      </c>
      <c r="AA71" s="151" t="s">
        <v>490</v>
      </c>
      <c r="AB71" s="34" t="s">
        <v>808</v>
      </c>
      <c r="AC71" s="51" t="str">
        <f>AA71&amp;AB71</f>
        <v>東京都東大和市</v>
      </c>
      <c r="AD71" s="32">
        <v>10.84</v>
      </c>
      <c r="AE71" s="34">
        <v>10.66</v>
      </c>
      <c r="AF71" s="51">
        <v>10.54</v>
      </c>
      <c r="AG71" s="1"/>
    </row>
    <row ht="14.25" r="72" spans="22:33" thickBot="1">
      <c r="V72" s="6" t="s">
        <v>380</v>
      </c>
      <c r="W72" s="4" t="s">
        <v>809</v>
      </c>
      <c r="X72" s="2"/>
      <c r="Y72" s="594" t="s">
        <v>789</v>
      </c>
      <c r="Z72" s="595">
        <v>0.12</v>
      </c>
      <c r="AA72" s="151" t="s">
        <v>500</v>
      </c>
      <c r="AB72" s="34" t="s">
        <v>810</v>
      </c>
      <c r="AC72" s="51" t="str">
        <f>AA72&amp;AB72</f>
        <v>神奈川県相模原市</v>
      </c>
      <c r="AD72" s="32">
        <v>10.84</v>
      </c>
      <c r="AE72" s="34">
        <v>10.66</v>
      </c>
      <c r="AF72" s="51">
        <v>10.54</v>
      </c>
      <c r="AG72" s="1"/>
    </row>
    <row ht="14.25" r="73" spans="22:33" thickBot="1">
      <c r="V73" s="6" t="s">
        <v>380</v>
      </c>
      <c r="W73" s="4" t="s">
        <v>811</v>
      </c>
      <c r="X73" s="2"/>
      <c r="Y73" s="594" t="s">
        <v>789</v>
      </c>
      <c r="Z73" s="595">
        <v>0.12</v>
      </c>
      <c r="AA73" s="151" t="s">
        <v>500</v>
      </c>
      <c r="AB73" s="34" t="s">
        <v>812</v>
      </c>
      <c r="AC73" s="51" t="str">
        <f>AA73&amp;AB73</f>
        <v>神奈川県横須賀市</v>
      </c>
      <c r="AD73" s="32">
        <v>10.84</v>
      </c>
      <c r="AE73" s="34">
        <v>10.66</v>
      </c>
      <c r="AF73" s="51">
        <v>10.54</v>
      </c>
      <c r="AG73" s="1"/>
    </row>
    <row ht="14.25" r="74" spans="22:33" thickBot="1">
      <c r="V74" s="6" t="s">
        <v>380</v>
      </c>
      <c r="W74" s="4" t="s">
        <v>813</v>
      </c>
      <c r="X74" s="2"/>
      <c r="Y74" s="594" t="s">
        <v>789</v>
      </c>
      <c r="Z74" s="595">
        <v>0.12</v>
      </c>
      <c r="AA74" s="151" t="s">
        <v>500</v>
      </c>
      <c r="AB74" s="34" t="s">
        <v>814</v>
      </c>
      <c r="AC74" s="51" t="str">
        <f>AA74&amp;AB74</f>
        <v>神奈川県藤沢市</v>
      </c>
      <c r="AD74" s="32">
        <v>10.84</v>
      </c>
      <c r="AE74" s="34">
        <v>10.66</v>
      </c>
      <c r="AF74" s="51">
        <v>10.54</v>
      </c>
      <c r="AG74" s="1"/>
    </row>
    <row ht="14.25" r="75" spans="22:33" thickBot="1">
      <c r="V75" s="6" t="s">
        <v>380</v>
      </c>
      <c r="W75" s="4" t="s">
        <v>815</v>
      </c>
      <c r="X75" s="2"/>
      <c r="Y75" s="594" t="s">
        <v>789</v>
      </c>
      <c r="Z75" s="595">
        <v>0.12</v>
      </c>
      <c r="AA75" s="151" t="s">
        <v>500</v>
      </c>
      <c r="AB75" s="34" t="s">
        <v>816</v>
      </c>
      <c r="AC75" s="51" t="str">
        <f>AA75&amp;AB75</f>
        <v>神奈川県逗子市</v>
      </c>
      <c r="AD75" s="32">
        <v>10.84</v>
      </c>
      <c r="AE75" s="34">
        <v>10.66</v>
      </c>
      <c r="AF75" s="51">
        <v>10.54</v>
      </c>
      <c r="AG75" s="1"/>
    </row>
    <row ht="14.25" r="76" spans="22:33" thickBot="1">
      <c r="V76" s="6" t="s">
        <v>380</v>
      </c>
      <c r="W76" s="4" t="s">
        <v>817</v>
      </c>
      <c r="X76" s="2"/>
      <c r="Y76" s="594" t="s">
        <v>789</v>
      </c>
      <c r="Z76" s="595">
        <v>0.12</v>
      </c>
      <c r="AA76" s="151" t="s">
        <v>500</v>
      </c>
      <c r="AB76" s="34" t="s">
        <v>818</v>
      </c>
      <c r="AC76" s="51" t="str">
        <f>AA76&amp;AB76</f>
        <v>神奈川県三浦市</v>
      </c>
      <c r="AD76" s="32">
        <v>10.84</v>
      </c>
      <c r="AE76" s="34">
        <v>10.66</v>
      </c>
      <c r="AF76" s="51">
        <v>10.54</v>
      </c>
      <c r="AG76" s="1"/>
    </row>
    <row ht="14.25" r="77" spans="22:33" thickBot="1">
      <c r="V77" s="6" t="s">
        <v>380</v>
      </c>
      <c r="W77" s="4" t="s">
        <v>819</v>
      </c>
      <c r="X77" s="2"/>
      <c r="Y77" s="594" t="s">
        <v>789</v>
      </c>
      <c r="Z77" s="595">
        <v>0.12</v>
      </c>
      <c r="AA77" s="151" t="s">
        <v>500</v>
      </c>
      <c r="AB77" s="34" t="s">
        <v>820</v>
      </c>
      <c r="AC77" s="51" t="str">
        <f>AA77&amp;AB77</f>
        <v>神奈川県海老名市</v>
      </c>
      <c r="AD77" s="32">
        <v>10.84</v>
      </c>
      <c r="AE77" s="34">
        <v>10.66</v>
      </c>
      <c r="AF77" s="51">
        <v>10.54</v>
      </c>
      <c r="AG77" s="1"/>
    </row>
    <row ht="14.25" r="78" spans="22:33" thickBot="1">
      <c r="V78" s="6" t="s">
        <v>380</v>
      </c>
      <c r="W78" s="4" t="s">
        <v>821</v>
      </c>
      <c r="X78" s="2"/>
      <c r="Y78" s="594" t="s">
        <v>789</v>
      </c>
      <c r="Z78" s="595">
        <v>0.12</v>
      </c>
      <c r="AA78" s="151" t="s">
        <v>605</v>
      </c>
      <c r="AB78" s="34" t="s">
        <v>822</v>
      </c>
      <c r="AC78" s="51" t="str">
        <f>AA78&amp;AB78</f>
        <v>大阪府豊中市</v>
      </c>
      <c r="AD78" s="32">
        <v>10.84</v>
      </c>
      <c r="AE78" s="34">
        <v>10.66</v>
      </c>
      <c r="AF78" s="51">
        <v>10.54</v>
      </c>
      <c r="AG78" s="1"/>
    </row>
    <row ht="14.25" r="79" spans="22:33" thickBot="1">
      <c r="V79" s="6" t="s">
        <v>380</v>
      </c>
      <c r="W79" s="4" t="s">
        <v>823</v>
      </c>
      <c r="X79" s="2"/>
      <c r="Y79" s="594" t="s">
        <v>789</v>
      </c>
      <c r="Z79" s="595">
        <v>0.12</v>
      </c>
      <c r="AA79" s="151" t="s">
        <v>605</v>
      </c>
      <c r="AB79" s="34" t="s">
        <v>824</v>
      </c>
      <c r="AC79" s="51" t="str">
        <f>AA79&amp;AB79</f>
        <v>大阪府池田市</v>
      </c>
      <c r="AD79" s="32">
        <v>10.84</v>
      </c>
      <c r="AE79" s="34">
        <v>10.66</v>
      </c>
      <c r="AF79" s="51">
        <v>10.54</v>
      </c>
      <c r="AG79" s="1"/>
    </row>
    <row ht="14.25" r="80" spans="22:33" thickBot="1">
      <c r="V80" s="6" t="s">
        <v>380</v>
      </c>
      <c r="W80" s="4" t="s">
        <v>825</v>
      </c>
      <c r="X80" s="2"/>
      <c r="Y80" s="594" t="s">
        <v>789</v>
      </c>
      <c r="Z80" s="595">
        <v>0.12</v>
      </c>
      <c r="AA80" s="151" t="s">
        <v>605</v>
      </c>
      <c r="AB80" s="34" t="s">
        <v>826</v>
      </c>
      <c r="AC80" s="51" t="str">
        <f>AA80&amp;AB80</f>
        <v>大阪府吹田市</v>
      </c>
      <c r="AD80" s="32">
        <v>10.84</v>
      </c>
      <c r="AE80" s="34">
        <v>10.66</v>
      </c>
      <c r="AF80" s="51">
        <v>10.54</v>
      </c>
      <c r="AG80" s="1"/>
    </row>
    <row ht="14.25" r="81" spans="22:33" thickBot="1">
      <c r="V81" s="6" t="s">
        <v>380</v>
      </c>
      <c r="W81" s="4" t="s">
        <v>827</v>
      </c>
      <c r="X81" s="2"/>
      <c r="Y81" s="594" t="s">
        <v>789</v>
      </c>
      <c r="Z81" s="595">
        <v>0.12</v>
      </c>
      <c r="AA81" s="151" t="s">
        <v>605</v>
      </c>
      <c r="AB81" s="34" t="s">
        <v>828</v>
      </c>
      <c r="AC81" s="51" t="str">
        <f>AA81&amp;AB81</f>
        <v>大阪府高槻市</v>
      </c>
      <c r="AD81" s="32">
        <v>10.84</v>
      </c>
      <c r="AE81" s="34">
        <v>10.66</v>
      </c>
      <c r="AF81" s="51">
        <v>10.54</v>
      </c>
      <c r="AG81" s="1"/>
    </row>
    <row ht="14.25" r="82" spans="22:33" thickBot="1">
      <c r="V82" s="6" t="s">
        <v>380</v>
      </c>
      <c r="W82" s="4" t="s">
        <v>829</v>
      </c>
      <c r="X82" s="2"/>
      <c r="Y82" s="594" t="s">
        <v>789</v>
      </c>
      <c r="Z82" s="595">
        <v>0.12</v>
      </c>
      <c r="AA82" s="151" t="s">
        <v>605</v>
      </c>
      <c r="AB82" s="34" t="s">
        <v>830</v>
      </c>
      <c r="AC82" s="51" t="str">
        <f>AA82&amp;AB82</f>
        <v>大阪府寝屋川市</v>
      </c>
      <c r="AD82" s="32">
        <v>10.84</v>
      </c>
      <c r="AE82" s="34">
        <v>10.66</v>
      </c>
      <c r="AF82" s="51">
        <v>10.54</v>
      </c>
      <c r="AG82" s="1"/>
    </row>
    <row ht="14.25" r="83" spans="22:33" thickBot="1">
      <c r="V83" s="6" t="s">
        <v>380</v>
      </c>
      <c r="W83" s="4" t="s">
        <v>831</v>
      </c>
      <c r="X83" s="2"/>
      <c r="Y83" s="594" t="s">
        <v>789</v>
      </c>
      <c r="Z83" s="595">
        <v>0.12</v>
      </c>
      <c r="AA83" s="151" t="s">
        <v>605</v>
      </c>
      <c r="AB83" s="34" t="s">
        <v>832</v>
      </c>
      <c r="AC83" s="51" t="str">
        <f>AA83&amp;AB83</f>
        <v>大阪府箕面市</v>
      </c>
      <c r="AD83" s="32">
        <v>10.84</v>
      </c>
      <c r="AE83" s="34">
        <v>10.66</v>
      </c>
      <c r="AF83" s="51">
        <v>10.54</v>
      </c>
      <c r="AG83" s="1"/>
    </row>
    <row ht="14.25" r="84" spans="22:33" thickBot="1">
      <c r="V84" s="6" t="s">
        <v>380</v>
      </c>
      <c r="W84" s="4" t="s">
        <v>833</v>
      </c>
      <c r="X84" s="2"/>
      <c r="Y84" s="594" t="s">
        <v>789</v>
      </c>
      <c r="Z84" s="595">
        <v>0.12</v>
      </c>
      <c r="AA84" s="151" t="s">
        <v>605</v>
      </c>
      <c r="AB84" s="34" t="s">
        <v>834</v>
      </c>
      <c r="AC84" s="51" t="str">
        <f>AA84&amp;AB84</f>
        <v>大阪府四條畷市</v>
      </c>
      <c r="AD84" s="32">
        <v>10.84</v>
      </c>
      <c r="AE84" s="34">
        <v>10.66</v>
      </c>
      <c r="AF84" s="51">
        <v>10.54</v>
      </c>
      <c r="AG84" s="1"/>
    </row>
    <row ht="14.25" r="85" spans="22:33" thickBot="1">
      <c r="V85" s="6" t="s">
        <v>380</v>
      </c>
      <c r="W85" s="4" t="s">
        <v>835</v>
      </c>
      <c r="X85" s="2"/>
      <c r="Y85" s="596" t="s">
        <v>789</v>
      </c>
      <c r="Z85" s="597">
        <v>0.12</v>
      </c>
      <c r="AA85" s="152" t="s">
        <v>615</v>
      </c>
      <c r="AB85" s="37" t="s">
        <v>836</v>
      </c>
      <c r="AC85" s="69" t="str">
        <f>AA85&amp;AB85</f>
        <v>兵庫県神戸市</v>
      </c>
      <c r="AD85" s="36">
        <v>10.84</v>
      </c>
      <c r="AE85" s="37">
        <v>10.66</v>
      </c>
      <c r="AF85" s="69">
        <v>10.54</v>
      </c>
      <c r="AG85" s="1"/>
    </row>
    <row ht="14.25" r="86" spans="22:33" thickBot="1">
      <c r="V86" s="6" t="s">
        <v>380</v>
      </c>
      <c r="W86" s="4" t="s">
        <v>837</v>
      </c>
      <c r="X86" s="2"/>
      <c r="Y86" s="592" t="s">
        <v>838</v>
      </c>
      <c r="Z86" s="593">
        <v>0.1</v>
      </c>
      <c r="AA86" s="150" t="s">
        <v>448</v>
      </c>
      <c r="AB86" s="50" t="s">
        <v>839</v>
      </c>
      <c r="AC86" s="54" t="str">
        <f>AA86&amp;AB86</f>
        <v>茨城県水戸市</v>
      </c>
      <c r="AD86" s="31">
        <v>10.7</v>
      </c>
      <c r="AE86" s="35">
        <v>10.55</v>
      </c>
      <c r="AF86" s="53">
        <v>10.45</v>
      </c>
      <c r="AG86" s="1"/>
    </row>
    <row ht="14.25" r="87" spans="22:33" thickBot="1">
      <c r="V87" s="6" t="s">
        <v>380</v>
      </c>
      <c r="W87" s="4" t="s">
        <v>840</v>
      </c>
      <c r="X87" s="2"/>
      <c r="Y87" s="594" t="s">
        <v>838</v>
      </c>
      <c r="Z87" s="595">
        <v>0.1</v>
      </c>
      <c r="AA87" s="151" t="s">
        <v>448</v>
      </c>
      <c r="AB87" s="34" t="s">
        <v>841</v>
      </c>
      <c r="AC87" s="43" t="str">
        <f>AA87&amp;AB87</f>
        <v>茨城県日立市</v>
      </c>
      <c r="AD87" s="32">
        <v>10.7</v>
      </c>
      <c r="AE87" s="34">
        <v>10.55</v>
      </c>
      <c r="AF87" s="51">
        <v>10.45</v>
      </c>
      <c r="AG87" s="1"/>
    </row>
    <row ht="14.25" r="88" spans="22:33" thickBot="1">
      <c r="V88" s="6" t="s">
        <v>380</v>
      </c>
      <c r="W88" s="4" t="s">
        <v>842</v>
      </c>
      <c r="X88" s="2"/>
      <c r="Y88" s="594" t="s">
        <v>838</v>
      </c>
      <c r="Z88" s="595">
        <v>0.1</v>
      </c>
      <c r="AA88" s="151" t="s">
        <v>448</v>
      </c>
      <c r="AB88" s="34" t="s">
        <v>843</v>
      </c>
      <c r="AC88" s="43" t="str">
        <f>AA88&amp;AB88</f>
        <v>茨城県龍ケ崎市</v>
      </c>
      <c r="AD88" s="32">
        <v>10.7</v>
      </c>
      <c r="AE88" s="34">
        <v>10.55</v>
      </c>
      <c r="AF88" s="51">
        <v>10.45</v>
      </c>
      <c r="AG88" s="1"/>
    </row>
    <row ht="14.25" r="89" spans="22:33" thickBot="1">
      <c r="V89" s="6" t="s">
        <v>380</v>
      </c>
      <c r="W89" s="4" t="s">
        <v>844</v>
      </c>
      <c r="X89" s="2"/>
      <c r="Y89" s="594" t="s">
        <v>838</v>
      </c>
      <c r="Z89" s="595">
        <v>0.1</v>
      </c>
      <c r="AA89" s="151" t="s">
        <v>448</v>
      </c>
      <c r="AB89" s="34" t="s">
        <v>845</v>
      </c>
      <c r="AC89" s="43" t="str">
        <f>AA89&amp;AB89</f>
        <v>茨城県取手市</v>
      </c>
      <c r="AD89" s="32">
        <v>10.7</v>
      </c>
      <c r="AE89" s="34">
        <v>10.55</v>
      </c>
      <c r="AF89" s="51">
        <v>10.45</v>
      </c>
      <c r="AG89" s="1"/>
    </row>
    <row ht="14.25" r="90" spans="22:33" thickBot="1">
      <c r="V90" s="6" t="s">
        <v>380</v>
      </c>
      <c r="W90" s="4" t="s">
        <v>846</v>
      </c>
      <c r="X90" s="2"/>
      <c r="Y90" s="594" t="s">
        <v>838</v>
      </c>
      <c r="Z90" s="595">
        <v>0.1</v>
      </c>
      <c r="AA90" s="151" t="s">
        <v>448</v>
      </c>
      <c r="AB90" s="34" t="s">
        <v>847</v>
      </c>
      <c r="AC90" s="43" t="str">
        <f>AA90&amp;AB90</f>
        <v>茨城県つくば市</v>
      </c>
      <c r="AD90" s="32">
        <v>10.7</v>
      </c>
      <c r="AE90" s="34">
        <v>10.55</v>
      </c>
      <c r="AF90" s="51">
        <v>10.45</v>
      </c>
      <c r="AG90" s="1"/>
    </row>
    <row ht="14.25" r="91" spans="22:33" thickBot="1">
      <c r="V91" s="6" t="s">
        <v>380</v>
      </c>
      <c r="W91" s="4" t="s">
        <v>848</v>
      </c>
      <c r="X91" s="2"/>
      <c r="Y91" s="594" t="s">
        <v>838</v>
      </c>
      <c r="Z91" s="595">
        <v>0.1</v>
      </c>
      <c r="AA91" s="151" t="s">
        <v>448</v>
      </c>
      <c r="AB91" s="34" t="s">
        <v>849</v>
      </c>
      <c r="AC91" s="43" t="str">
        <f>AA91&amp;AB91</f>
        <v>茨城県守谷市</v>
      </c>
      <c r="AD91" s="32">
        <v>10.7</v>
      </c>
      <c r="AE91" s="34">
        <v>10.55</v>
      </c>
      <c r="AF91" s="51">
        <v>10.45</v>
      </c>
      <c r="AG91" s="1"/>
    </row>
    <row ht="14.25" r="92" spans="22:33" thickBot="1">
      <c r="V92" s="6" t="s">
        <v>380</v>
      </c>
      <c r="W92" s="4" t="s">
        <v>850</v>
      </c>
      <c r="X92" s="2"/>
      <c r="Y92" s="594" t="s">
        <v>838</v>
      </c>
      <c r="Z92" s="595">
        <v>0.1</v>
      </c>
      <c r="AA92" s="151" t="s">
        <v>474</v>
      </c>
      <c r="AB92" s="34" t="s">
        <v>851</v>
      </c>
      <c r="AC92" s="43" t="str">
        <f>AA92&amp;AB92</f>
        <v>埼玉県川口市</v>
      </c>
      <c r="AD92" s="32">
        <v>10.7</v>
      </c>
      <c r="AE92" s="34">
        <v>10.55</v>
      </c>
      <c r="AF92" s="51">
        <v>10.45</v>
      </c>
      <c r="AG92" s="1"/>
    </row>
    <row ht="14.25" r="93" spans="22:33" thickBot="1">
      <c r="V93" s="6" t="s">
        <v>380</v>
      </c>
      <c r="W93" s="4" t="s">
        <v>852</v>
      </c>
      <c r="X93" s="2"/>
      <c r="Y93" s="594" t="s">
        <v>838</v>
      </c>
      <c r="Z93" s="595">
        <v>0.1</v>
      </c>
      <c r="AA93" s="151" t="s">
        <v>474</v>
      </c>
      <c r="AB93" s="34" t="s">
        <v>853</v>
      </c>
      <c r="AC93" s="43" t="str">
        <f>AA93&amp;AB93</f>
        <v>埼玉県草加市</v>
      </c>
      <c r="AD93" s="32">
        <v>10.7</v>
      </c>
      <c r="AE93" s="34">
        <v>10.55</v>
      </c>
      <c r="AF93" s="51">
        <v>10.45</v>
      </c>
      <c r="AG93" s="1"/>
    </row>
    <row ht="14.25" r="94" spans="22:33" thickBot="1">
      <c r="V94" s="6" t="s">
        <v>380</v>
      </c>
      <c r="W94" s="4" t="s">
        <v>854</v>
      </c>
      <c r="X94" s="2"/>
      <c r="Y94" s="594" t="s">
        <v>838</v>
      </c>
      <c r="Z94" s="595">
        <v>0.1</v>
      </c>
      <c r="AA94" s="151" t="s">
        <v>474</v>
      </c>
      <c r="AB94" s="34" t="s">
        <v>855</v>
      </c>
      <c r="AC94" s="43" t="str">
        <f>AA94&amp;AB94</f>
        <v>埼玉県戸田市</v>
      </c>
      <c r="AD94" s="32">
        <v>10.7</v>
      </c>
      <c r="AE94" s="34">
        <v>10.55</v>
      </c>
      <c r="AF94" s="51">
        <v>10.45</v>
      </c>
      <c r="AG94" s="1"/>
    </row>
    <row ht="14.25" r="95" spans="22:33" thickBot="1">
      <c r="V95" s="6" t="s">
        <v>380</v>
      </c>
      <c r="W95" s="4" t="s">
        <v>856</v>
      </c>
      <c r="X95" s="2"/>
      <c r="Y95" s="594" t="s">
        <v>838</v>
      </c>
      <c r="Z95" s="595">
        <v>0.1</v>
      </c>
      <c r="AA95" s="151" t="s">
        <v>474</v>
      </c>
      <c r="AB95" s="34" t="s">
        <v>857</v>
      </c>
      <c r="AC95" s="43" t="str">
        <f>AA95&amp;AB95</f>
        <v>埼玉県新座市</v>
      </c>
      <c r="AD95" s="32">
        <v>10.7</v>
      </c>
      <c r="AE95" s="34">
        <v>10.55</v>
      </c>
      <c r="AF95" s="51">
        <v>10.45</v>
      </c>
      <c r="AG95" s="1"/>
    </row>
    <row ht="14.25" r="96" spans="22:33" thickBot="1">
      <c r="V96" s="6" t="s">
        <v>380</v>
      </c>
      <c r="W96" s="4" t="s">
        <v>858</v>
      </c>
      <c r="X96" s="2"/>
      <c r="Y96" s="594" t="s">
        <v>838</v>
      </c>
      <c r="Z96" s="595">
        <v>0.1</v>
      </c>
      <c r="AA96" s="151" t="s">
        <v>474</v>
      </c>
      <c r="AB96" s="34" t="s">
        <v>859</v>
      </c>
      <c r="AC96" s="43" t="str">
        <f>AA96&amp;AB96</f>
        <v>埼玉県八潮市</v>
      </c>
      <c r="AD96" s="32">
        <v>10.7</v>
      </c>
      <c r="AE96" s="34">
        <v>10.55</v>
      </c>
      <c r="AF96" s="51">
        <v>10.45</v>
      </c>
      <c r="AG96" s="1"/>
    </row>
    <row ht="14.25" r="97" spans="22:33" thickBot="1">
      <c r="V97" s="6" t="s">
        <v>380</v>
      </c>
      <c r="W97" s="4" t="s">
        <v>860</v>
      </c>
      <c r="X97" s="2"/>
      <c r="Y97" s="594" t="s">
        <v>838</v>
      </c>
      <c r="Z97" s="595">
        <v>0.1</v>
      </c>
      <c r="AA97" s="151" t="s">
        <v>474</v>
      </c>
      <c r="AB97" s="34" t="s">
        <v>861</v>
      </c>
      <c r="AC97" s="43" t="str">
        <f>AA97&amp;AB97</f>
        <v>埼玉県ふじみ野市</v>
      </c>
      <c r="AD97" s="32">
        <v>10.7</v>
      </c>
      <c r="AE97" s="34">
        <v>10.55</v>
      </c>
      <c r="AF97" s="51">
        <v>10.45</v>
      </c>
      <c r="AG97" s="1"/>
    </row>
    <row ht="14.25" r="98" spans="22:33" thickBot="1">
      <c r="V98" s="6" t="s">
        <v>380</v>
      </c>
      <c r="W98" s="4" t="s">
        <v>862</v>
      </c>
      <c r="X98" s="2"/>
      <c r="Y98" s="594" t="s">
        <v>838</v>
      </c>
      <c r="Z98" s="595">
        <v>0.1</v>
      </c>
      <c r="AA98" s="151" t="s">
        <v>483</v>
      </c>
      <c r="AB98" s="34" t="s">
        <v>863</v>
      </c>
      <c r="AC98" s="43" t="str">
        <f>AA98&amp;AB98</f>
        <v>千葉県市川市</v>
      </c>
      <c r="AD98" s="32">
        <v>10.7</v>
      </c>
      <c r="AE98" s="34">
        <v>10.55</v>
      </c>
      <c r="AF98" s="51">
        <v>10.45</v>
      </c>
      <c r="AG98" s="1"/>
    </row>
    <row ht="14.25" r="99" spans="22:33" thickBot="1">
      <c r="V99" s="6" t="s">
        <v>380</v>
      </c>
      <c r="W99" s="4" t="s">
        <v>864</v>
      </c>
      <c r="X99" s="2"/>
      <c r="Y99" s="594" t="s">
        <v>838</v>
      </c>
      <c r="Z99" s="595">
        <v>0.1</v>
      </c>
      <c r="AA99" s="151" t="s">
        <v>483</v>
      </c>
      <c r="AB99" s="34" t="s">
        <v>865</v>
      </c>
      <c r="AC99" s="43" t="str">
        <f>AA99&amp;AB99</f>
        <v>千葉県松戸市</v>
      </c>
      <c r="AD99" s="32">
        <v>10.7</v>
      </c>
      <c r="AE99" s="34">
        <v>10.55</v>
      </c>
      <c r="AF99" s="51">
        <v>10.45</v>
      </c>
      <c r="AG99" s="1"/>
    </row>
    <row ht="14.25" r="100" spans="22:33" thickBot="1">
      <c r="V100" s="6" t="s">
        <v>380</v>
      </c>
      <c r="W100" s="4" t="s">
        <v>866</v>
      </c>
      <c r="X100" s="2"/>
      <c r="Y100" s="594" t="s">
        <v>838</v>
      </c>
      <c r="Z100" s="595">
        <v>0.1</v>
      </c>
      <c r="AA100" s="151" t="s">
        <v>483</v>
      </c>
      <c r="AB100" s="34" t="s">
        <v>867</v>
      </c>
      <c r="AC100" s="43" t="str">
        <f>AA100&amp;AB100</f>
        <v>千葉県佐倉市</v>
      </c>
      <c r="AD100" s="32">
        <v>10.7</v>
      </c>
      <c r="AE100" s="34">
        <v>10.55</v>
      </c>
      <c r="AF100" s="51">
        <v>10.45</v>
      </c>
      <c r="AG100" s="1"/>
    </row>
    <row ht="14.25" r="101" spans="22:33" thickBot="1">
      <c r="V101" s="6" t="s">
        <v>380</v>
      </c>
      <c r="W101" s="4" t="s">
        <v>868</v>
      </c>
      <c r="X101" s="2"/>
      <c r="Y101" s="594" t="s">
        <v>838</v>
      </c>
      <c r="Z101" s="595">
        <v>0.1</v>
      </c>
      <c r="AA101" s="151" t="s">
        <v>483</v>
      </c>
      <c r="AB101" s="34" t="s">
        <v>869</v>
      </c>
      <c r="AC101" s="43" t="str">
        <f>AA101&amp;AB101</f>
        <v>千葉県市原市</v>
      </c>
      <c r="AD101" s="32">
        <v>10.7</v>
      </c>
      <c r="AE101" s="34">
        <v>10.55</v>
      </c>
      <c r="AF101" s="51">
        <v>10.45</v>
      </c>
      <c r="AG101" s="1"/>
    </row>
    <row ht="14.25" r="102" spans="22:33" thickBot="1">
      <c r="V102" s="6" t="s">
        <v>380</v>
      </c>
      <c r="W102" s="4" t="s">
        <v>870</v>
      </c>
      <c r="X102" s="2"/>
      <c r="Y102" s="594" t="s">
        <v>838</v>
      </c>
      <c r="Z102" s="595">
        <v>0.1</v>
      </c>
      <c r="AA102" s="151" t="s">
        <v>871</v>
      </c>
      <c r="AB102" s="34" t="s">
        <v>872</v>
      </c>
      <c r="AC102" s="43" t="str">
        <f>AA102&amp;AB102</f>
        <v>千葉県八千代市</v>
      </c>
      <c r="AD102" s="32">
        <v>10.7</v>
      </c>
      <c r="AE102" s="34">
        <v>10.55</v>
      </c>
      <c r="AF102" s="51">
        <v>10.45</v>
      </c>
      <c r="AG102" s="1"/>
    </row>
    <row ht="14.25" r="103" spans="22:33" thickBot="1">
      <c r="V103" s="6" t="s">
        <v>380</v>
      </c>
      <c r="W103" s="4" t="s">
        <v>873</v>
      </c>
      <c r="X103" s="2"/>
      <c r="Y103" s="594" t="s">
        <v>838</v>
      </c>
      <c r="Z103" s="595">
        <v>0.1</v>
      </c>
      <c r="AA103" s="151" t="s">
        <v>483</v>
      </c>
      <c r="AB103" s="34" t="s">
        <v>874</v>
      </c>
      <c r="AC103" s="43" t="str">
        <f>AA103&amp;AB103</f>
        <v>千葉県四街道市</v>
      </c>
      <c r="AD103" s="32">
        <v>10.7</v>
      </c>
      <c r="AE103" s="34">
        <v>10.55</v>
      </c>
      <c r="AF103" s="51">
        <v>10.45</v>
      </c>
      <c r="AG103" s="1"/>
    </row>
    <row ht="14.25" r="104" spans="22:33" thickBot="1">
      <c r="V104" s="6" t="s">
        <v>380</v>
      </c>
      <c r="W104" s="4" t="s">
        <v>875</v>
      </c>
      <c r="X104" s="2"/>
      <c r="Y104" s="594" t="s">
        <v>838</v>
      </c>
      <c r="Z104" s="595">
        <v>0.1</v>
      </c>
      <c r="AA104" s="151" t="s">
        <v>483</v>
      </c>
      <c r="AB104" s="34" t="s">
        <v>876</v>
      </c>
      <c r="AC104" s="43" t="str">
        <f>AA104&amp;AB104</f>
        <v>千葉県袖ケ浦市</v>
      </c>
      <c r="AD104" s="32">
        <v>10.7</v>
      </c>
      <c r="AE104" s="34">
        <v>10.55</v>
      </c>
      <c r="AF104" s="51">
        <v>10.45</v>
      </c>
      <c r="AG104" s="1"/>
    </row>
    <row ht="14.25" r="105" spans="22:33" thickBot="1">
      <c r="V105" s="6" t="s">
        <v>380</v>
      </c>
      <c r="W105" s="4" t="s">
        <v>877</v>
      </c>
      <c r="X105" s="2"/>
      <c r="Y105" s="594" t="s">
        <v>838</v>
      </c>
      <c r="Z105" s="595">
        <v>0.1</v>
      </c>
      <c r="AA105" s="151" t="s">
        <v>483</v>
      </c>
      <c r="AB105" s="34" t="s">
        <v>878</v>
      </c>
      <c r="AC105" s="43" t="str">
        <f>AA105&amp;AB105</f>
        <v>千葉県印西市</v>
      </c>
      <c r="AD105" s="32">
        <v>10.7</v>
      </c>
      <c r="AE105" s="34">
        <v>10.55</v>
      </c>
      <c r="AF105" s="51">
        <v>10.45</v>
      </c>
      <c r="AG105" s="1"/>
    </row>
    <row ht="14.25" r="106" spans="22:33" thickBot="1">
      <c r="V106" s="6" t="s">
        <v>380</v>
      </c>
      <c r="W106" s="4" t="s">
        <v>879</v>
      </c>
      <c r="X106" s="2"/>
      <c r="Y106" s="594" t="s">
        <v>838</v>
      </c>
      <c r="Z106" s="595">
        <v>0.1</v>
      </c>
      <c r="AA106" s="151" t="s">
        <v>483</v>
      </c>
      <c r="AB106" s="34" t="s">
        <v>880</v>
      </c>
      <c r="AC106" s="43" t="str">
        <f>AA106&amp;AB106</f>
        <v>千葉県栄町</v>
      </c>
      <c r="AD106" s="32">
        <v>10.7</v>
      </c>
      <c r="AE106" s="34">
        <v>10.55</v>
      </c>
      <c r="AF106" s="51">
        <v>10.45</v>
      </c>
      <c r="AG106" s="1"/>
    </row>
    <row ht="14.25" r="107" spans="22:33" thickBot="1">
      <c r="V107" s="6" t="s">
        <v>380</v>
      </c>
      <c r="W107" s="4" t="s">
        <v>881</v>
      </c>
      <c r="X107" s="2"/>
      <c r="Y107" s="594" t="s">
        <v>838</v>
      </c>
      <c r="Z107" s="595">
        <v>0.1</v>
      </c>
      <c r="AA107" s="151" t="s">
        <v>490</v>
      </c>
      <c r="AB107" s="34" t="s">
        <v>882</v>
      </c>
      <c r="AC107" s="43" t="str">
        <f>AA107&amp;AB107</f>
        <v>東京都福生市</v>
      </c>
      <c r="AD107" s="32">
        <v>10.7</v>
      </c>
      <c r="AE107" s="34">
        <v>10.55</v>
      </c>
      <c r="AF107" s="51">
        <v>10.45</v>
      </c>
      <c r="AG107" s="1"/>
    </row>
    <row ht="14.25" r="108" spans="22:33" thickBot="1">
      <c r="V108" s="6" t="s">
        <v>380</v>
      </c>
      <c r="W108" s="4" t="s">
        <v>883</v>
      </c>
      <c r="X108" s="2"/>
      <c r="Y108" s="594" t="s">
        <v>838</v>
      </c>
      <c r="Z108" s="595">
        <v>0.1</v>
      </c>
      <c r="AA108" s="151" t="s">
        <v>490</v>
      </c>
      <c r="AB108" s="34" t="s">
        <v>884</v>
      </c>
      <c r="AC108" s="43" t="str">
        <f>AA108&amp;AB108</f>
        <v>東京都あきる野市</v>
      </c>
      <c r="AD108" s="32">
        <v>10.7</v>
      </c>
      <c r="AE108" s="34">
        <v>10.55</v>
      </c>
      <c r="AF108" s="51">
        <v>10.45</v>
      </c>
      <c r="AG108" s="1"/>
    </row>
    <row ht="14.25" r="109" spans="22:33" thickBot="1">
      <c r="V109" s="6" t="s">
        <v>380</v>
      </c>
      <c r="W109" s="4" t="s">
        <v>885</v>
      </c>
      <c r="X109" s="2"/>
      <c r="Y109" s="594" t="s">
        <v>838</v>
      </c>
      <c r="Z109" s="595">
        <v>0.1</v>
      </c>
      <c r="AA109" s="151" t="s">
        <v>490</v>
      </c>
      <c r="AB109" s="34" t="s">
        <v>886</v>
      </c>
      <c r="AC109" s="43" t="str">
        <f>AA109&amp;AB109</f>
        <v>東京都日の出町</v>
      </c>
      <c r="AD109" s="32">
        <v>10.7</v>
      </c>
      <c r="AE109" s="34">
        <v>10.55</v>
      </c>
      <c r="AF109" s="51">
        <v>10.45</v>
      </c>
      <c r="AG109" s="1"/>
    </row>
    <row ht="14.25" r="110" spans="22:33" thickBot="1">
      <c r="V110" s="6" t="s">
        <v>380</v>
      </c>
      <c r="W110" s="4" t="s">
        <v>887</v>
      </c>
      <c r="X110" s="2"/>
      <c r="Y110" s="594" t="s">
        <v>838</v>
      </c>
      <c r="Z110" s="595">
        <v>0.1</v>
      </c>
      <c r="AA110" s="151" t="s">
        <v>500</v>
      </c>
      <c r="AB110" s="34" t="s">
        <v>888</v>
      </c>
      <c r="AC110" s="43" t="str">
        <f>AA110&amp;AB110</f>
        <v>神奈川県平塚市</v>
      </c>
      <c r="AD110" s="32">
        <v>10.7</v>
      </c>
      <c r="AE110" s="34">
        <v>10.55</v>
      </c>
      <c r="AF110" s="51">
        <v>10.45</v>
      </c>
      <c r="AG110" s="1"/>
    </row>
    <row ht="14.25" r="111" spans="22:33" thickBot="1">
      <c r="V111" s="6" t="s">
        <v>380</v>
      </c>
      <c r="W111" s="4" t="s">
        <v>889</v>
      </c>
      <c r="X111" s="2"/>
      <c r="Y111" s="594" t="s">
        <v>838</v>
      </c>
      <c r="Z111" s="595">
        <v>0.1</v>
      </c>
      <c r="AA111" s="151" t="s">
        <v>500</v>
      </c>
      <c r="AB111" s="34" t="s">
        <v>890</v>
      </c>
      <c r="AC111" s="43" t="str">
        <f>AA111&amp;AB111</f>
        <v>神奈川県小田原市</v>
      </c>
      <c r="AD111" s="32">
        <v>10.7</v>
      </c>
      <c r="AE111" s="34">
        <v>10.55</v>
      </c>
      <c r="AF111" s="51">
        <v>10.45</v>
      </c>
      <c r="AG111" s="1"/>
    </row>
    <row ht="14.25" r="112" spans="22:33" thickBot="1">
      <c r="V112" s="6" t="s">
        <v>380</v>
      </c>
      <c r="W112" s="4" t="s">
        <v>891</v>
      </c>
      <c r="X112" s="2"/>
      <c r="Y112" s="594" t="s">
        <v>838</v>
      </c>
      <c r="Z112" s="595">
        <v>0.1</v>
      </c>
      <c r="AA112" s="151" t="s">
        <v>500</v>
      </c>
      <c r="AB112" s="34" t="s">
        <v>892</v>
      </c>
      <c r="AC112" s="43" t="str">
        <f>AA112&amp;AB112</f>
        <v>神奈川県茅ヶ崎市</v>
      </c>
      <c r="AD112" s="32">
        <v>10.7</v>
      </c>
      <c r="AE112" s="34">
        <v>10.55</v>
      </c>
      <c r="AF112" s="51">
        <v>10.45</v>
      </c>
      <c r="AG112" s="1"/>
    </row>
    <row ht="14.25" r="113" spans="22:33" thickBot="1">
      <c r="V113" s="6" t="s">
        <v>380</v>
      </c>
      <c r="W113" s="4" t="s">
        <v>893</v>
      </c>
      <c r="X113" s="2"/>
      <c r="Y113" s="594" t="s">
        <v>838</v>
      </c>
      <c r="Z113" s="595">
        <v>0.1</v>
      </c>
      <c r="AA113" s="151" t="s">
        <v>500</v>
      </c>
      <c r="AB113" s="34" t="s">
        <v>894</v>
      </c>
      <c r="AC113" s="43" t="str">
        <f>AA113&amp;AB113</f>
        <v>神奈川県大和市</v>
      </c>
      <c r="AD113" s="32">
        <v>10.7</v>
      </c>
      <c r="AE113" s="34">
        <v>10.55</v>
      </c>
      <c r="AF113" s="51">
        <v>10.45</v>
      </c>
      <c r="AG113" s="1"/>
    </row>
    <row ht="14.25" r="114" spans="22:33" thickBot="1">
      <c r="V114" s="6" t="s">
        <v>380</v>
      </c>
      <c r="W114" s="4" t="s">
        <v>895</v>
      </c>
      <c r="X114" s="2"/>
      <c r="Y114" s="594" t="s">
        <v>838</v>
      </c>
      <c r="Z114" s="595">
        <v>0.1</v>
      </c>
      <c r="AA114" s="151" t="s">
        <v>500</v>
      </c>
      <c r="AB114" s="34" t="s">
        <v>896</v>
      </c>
      <c r="AC114" s="43" t="str">
        <f>AA114&amp;AB114</f>
        <v>神奈川県伊勢原市</v>
      </c>
      <c r="AD114" s="32">
        <v>10.7</v>
      </c>
      <c r="AE114" s="34">
        <v>10.55</v>
      </c>
      <c r="AF114" s="51">
        <v>10.45</v>
      </c>
      <c r="AG114" s="1"/>
    </row>
    <row ht="14.25" r="115" spans="22:33" thickBot="1">
      <c r="V115" s="6" t="s">
        <v>380</v>
      </c>
      <c r="W115" s="4" t="s">
        <v>897</v>
      </c>
      <c r="X115" s="2"/>
      <c r="Y115" s="594" t="s">
        <v>838</v>
      </c>
      <c r="Z115" s="595">
        <v>0.1</v>
      </c>
      <c r="AA115" s="151" t="s">
        <v>500</v>
      </c>
      <c r="AB115" s="34" t="s">
        <v>898</v>
      </c>
      <c r="AC115" s="43" t="str">
        <f>AA115&amp;AB115</f>
        <v>神奈川県座間市</v>
      </c>
      <c r="AD115" s="32">
        <v>10.7</v>
      </c>
      <c r="AE115" s="34">
        <v>10.55</v>
      </c>
      <c r="AF115" s="51">
        <v>10.45</v>
      </c>
      <c r="AG115" s="1"/>
    </row>
    <row ht="14.25" r="116" spans="22:33" thickBot="1">
      <c r="V116" s="6" t="s">
        <v>380</v>
      </c>
      <c r="W116" s="4" t="s">
        <v>899</v>
      </c>
      <c r="X116" s="2"/>
      <c r="Y116" s="594" t="s">
        <v>838</v>
      </c>
      <c r="Z116" s="595">
        <v>0.1</v>
      </c>
      <c r="AA116" s="151" t="s">
        <v>500</v>
      </c>
      <c r="AB116" s="34" t="s">
        <v>900</v>
      </c>
      <c r="AC116" s="43" t="str">
        <f>AA116&amp;AB116</f>
        <v>神奈川県綾瀬市</v>
      </c>
      <c r="AD116" s="32">
        <v>10.7</v>
      </c>
      <c r="AE116" s="34">
        <v>10.55</v>
      </c>
      <c r="AF116" s="51">
        <v>10.45</v>
      </c>
      <c r="AG116" s="1"/>
    </row>
    <row ht="14.25" r="117" spans="22:33" thickBot="1">
      <c r="V117" s="6" t="s">
        <v>380</v>
      </c>
      <c r="W117" s="4" t="s">
        <v>901</v>
      </c>
      <c r="X117" s="2"/>
      <c r="Y117" s="594" t="s">
        <v>838</v>
      </c>
      <c r="Z117" s="595">
        <v>0.1</v>
      </c>
      <c r="AA117" s="151" t="s">
        <v>500</v>
      </c>
      <c r="AB117" s="34" t="s">
        <v>902</v>
      </c>
      <c r="AC117" s="43" t="str">
        <f>AA117&amp;AB117</f>
        <v>神奈川県葉山町</v>
      </c>
      <c r="AD117" s="32">
        <v>10.7</v>
      </c>
      <c r="AE117" s="34">
        <v>10.55</v>
      </c>
      <c r="AF117" s="51">
        <v>10.45</v>
      </c>
      <c r="AG117" s="1"/>
    </row>
    <row ht="14.25" r="118" spans="22:33" thickBot="1">
      <c r="V118" s="6" t="s">
        <v>380</v>
      </c>
      <c r="W118" s="4" t="s">
        <v>903</v>
      </c>
      <c r="X118" s="2"/>
      <c r="Y118" s="594" t="s">
        <v>838</v>
      </c>
      <c r="Z118" s="595">
        <v>0.1</v>
      </c>
      <c r="AA118" s="151" t="s">
        <v>500</v>
      </c>
      <c r="AB118" s="34" t="s">
        <v>904</v>
      </c>
      <c r="AC118" s="43" t="str">
        <f>AA118&amp;AB118</f>
        <v>神奈川県寒川町</v>
      </c>
      <c r="AD118" s="32">
        <v>10.7</v>
      </c>
      <c r="AE118" s="34">
        <v>10.55</v>
      </c>
      <c r="AF118" s="51">
        <v>10.45</v>
      </c>
      <c r="AG118" s="1"/>
    </row>
    <row ht="14.25" r="119" spans="22:33" thickBot="1">
      <c r="V119" s="6" t="s">
        <v>380</v>
      </c>
      <c r="W119" s="4" t="s">
        <v>905</v>
      </c>
      <c r="X119" s="2"/>
      <c r="Y119" s="594" t="s">
        <v>838</v>
      </c>
      <c r="Z119" s="595">
        <v>0.1</v>
      </c>
      <c r="AA119" s="151" t="s">
        <v>500</v>
      </c>
      <c r="AB119" s="34" t="s">
        <v>906</v>
      </c>
      <c r="AC119" s="43" t="str">
        <f>AA119&amp;AB119</f>
        <v>神奈川県愛川町</v>
      </c>
      <c r="AD119" s="32">
        <v>10.7</v>
      </c>
      <c r="AE119" s="34">
        <v>10.55</v>
      </c>
      <c r="AF119" s="51">
        <v>10.45</v>
      </c>
      <c r="AG119" s="1"/>
    </row>
    <row ht="14.25" r="120" spans="22:33" thickBot="1">
      <c r="V120" s="6" t="s">
        <v>380</v>
      </c>
      <c r="W120" s="4" t="s">
        <v>907</v>
      </c>
      <c r="X120" s="2"/>
      <c r="Y120" s="594" t="s">
        <v>838</v>
      </c>
      <c r="Z120" s="595">
        <v>0.1</v>
      </c>
      <c r="AA120" s="151" t="s">
        <v>908</v>
      </c>
      <c r="AB120" s="34" t="s">
        <v>909</v>
      </c>
      <c r="AC120" s="43" t="str">
        <f>AA120&amp;AB120</f>
        <v>愛知県知立市</v>
      </c>
      <c r="AD120" s="32">
        <v>10.7</v>
      </c>
      <c r="AE120" s="34">
        <v>10.55</v>
      </c>
      <c r="AF120" s="51">
        <v>10.45</v>
      </c>
      <c r="AG120" s="1"/>
    </row>
    <row ht="14.25" r="121" spans="22:33" thickBot="1">
      <c r="V121" s="6" t="s">
        <v>380</v>
      </c>
      <c r="W121" s="4" t="s">
        <v>910</v>
      </c>
      <c r="X121" s="2"/>
      <c r="Y121" s="594" t="s">
        <v>838</v>
      </c>
      <c r="Z121" s="595">
        <v>0.1</v>
      </c>
      <c r="AA121" s="151" t="s">
        <v>908</v>
      </c>
      <c r="AB121" s="34" t="s">
        <v>911</v>
      </c>
      <c r="AC121" s="43" t="str">
        <f>AA121&amp;AB121</f>
        <v>愛知県豊明市</v>
      </c>
      <c r="AD121" s="32">
        <v>10.7</v>
      </c>
      <c r="AE121" s="34">
        <v>10.55</v>
      </c>
      <c r="AF121" s="51">
        <v>10.45</v>
      </c>
      <c r="AG121" s="1"/>
    </row>
    <row ht="14.25" r="122" spans="22:33" thickBot="1">
      <c r="V122" s="6" t="s">
        <v>380</v>
      </c>
      <c r="W122" s="4" t="s">
        <v>912</v>
      </c>
      <c r="X122" s="2"/>
      <c r="Y122" s="594" t="s">
        <v>838</v>
      </c>
      <c r="Z122" s="595">
        <v>0.1</v>
      </c>
      <c r="AA122" s="151" t="s">
        <v>908</v>
      </c>
      <c r="AB122" s="34" t="s">
        <v>913</v>
      </c>
      <c r="AC122" s="43" t="str">
        <f>AA122&amp;AB122</f>
        <v>愛知県みよし市</v>
      </c>
      <c r="AD122" s="32">
        <v>10.7</v>
      </c>
      <c r="AE122" s="34">
        <v>10.55</v>
      </c>
      <c r="AF122" s="51">
        <v>10.45</v>
      </c>
      <c r="AG122" s="1"/>
    </row>
    <row ht="14.25" r="123" spans="22:33" thickBot="1">
      <c r="V123" s="6" t="s">
        <v>380</v>
      </c>
      <c r="W123" s="4" t="s">
        <v>914</v>
      </c>
      <c r="X123" s="2"/>
      <c r="Y123" s="594" t="s">
        <v>838</v>
      </c>
      <c r="Z123" s="595">
        <v>0.1</v>
      </c>
      <c r="AA123" s="151" t="s">
        <v>587</v>
      </c>
      <c r="AB123" s="34" t="s">
        <v>915</v>
      </c>
      <c r="AC123" s="43" t="str">
        <f>AA123&amp;AB123</f>
        <v>滋賀県大津市</v>
      </c>
      <c r="AD123" s="32">
        <v>10.7</v>
      </c>
      <c r="AE123" s="34">
        <v>10.55</v>
      </c>
      <c r="AF123" s="51">
        <v>10.45</v>
      </c>
      <c r="AG123" s="1"/>
    </row>
    <row ht="14.25" r="124" spans="22:33" thickBot="1">
      <c r="V124" s="6" t="s">
        <v>380</v>
      </c>
      <c r="W124" s="4" t="s">
        <v>916</v>
      </c>
      <c r="X124" s="2"/>
      <c r="Y124" s="594" t="s">
        <v>838</v>
      </c>
      <c r="Z124" s="595">
        <v>0.1</v>
      </c>
      <c r="AA124" s="151" t="s">
        <v>587</v>
      </c>
      <c r="AB124" s="34" t="s">
        <v>917</v>
      </c>
      <c r="AC124" s="43" t="str">
        <f>AA124&amp;AB124</f>
        <v>滋賀県草津市</v>
      </c>
      <c r="AD124" s="32">
        <v>10.7</v>
      </c>
      <c r="AE124" s="34">
        <v>10.55</v>
      </c>
      <c r="AF124" s="51">
        <v>10.45</v>
      </c>
      <c r="AG124" s="1"/>
    </row>
    <row ht="14.25" r="125" spans="22:33" thickBot="1">
      <c r="V125" s="6" t="s">
        <v>380</v>
      </c>
      <c r="W125" s="4" t="s">
        <v>918</v>
      </c>
      <c r="X125" s="2"/>
      <c r="Y125" s="594" t="s">
        <v>838</v>
      </c>
      <c r="Z125" s="595">
        <v>0.1</v>
      </c>
      <c r="AA125" s="151" t="s">
        <v>587</v>
      </c>
      <c r="AB125" s="34" t="s">
        <v>919</v>
      </c>
      <c r="AC125" s="43" t="str">
        <f>AA125&amp;AB125</f>
        <v>滋賀県栗東市</v>
      </c>
      <c r="AD125" s="32">
        <v>10.7</v>
      </c>
      <c r="AE125" s="34">
        <v>10.55</v>
      </c>
      <c r="AF125" s="51">
        <v>10.45</v>
      </c>
      <c r="AG125" s="1"/>
    </row>
    <row ht="14.25" r="126" spans="22:33" thickBot="1">
      <c r="V126" s="6" t="s">
        <v>380</v>
      </c>
      <c r="W126" s="4" t="s">
        <v>920</v>
      </c>
      <c r="X126" s="2"/>
      <c r="Y126" s="594" t="s">
        <v>838</v>
      </c>
      <c r="Z126" s="595">
        <v>0.1</v>
      </c>
      <c r="AA126" s="151" t="s">
        <v>596</v>
      </c>
      <c r="AB126" s="34" t="s">
        <v>921</v>
      </c>
      <c r="AC126" s="43" t="str">
        <f>AA126&amp;AB126</f>
        <v>京都府京都市</v>
      </c>
      <c r="AD126" s="32">
        <v>10.7</v>
      </c>
      <c r="AE126" s="34">
        <v>10.55</v>
      </c>
      <c r="AF126" s="51">
        <v>10.45</v>
      </c>
      <c r="AG126" s="1"/>
    </row>
    <row ht="14.25" r="127" spans="22:33" thickBot="1">
      <c r="V127" s="6" t="s">
        <v>380</v>
      </c>
      <c r="W127" s="4" t="s">
        <v>922</v>
      </c>
      <c r="X127" s="2"/>
      <c r="Y127" s="594" t="s">
        <v>838</v>
      </c>
      <c r="Z127" s="595">
        <v>0.1</v>
      </c>
      <c r="AA127" s="151" t="s">
        <v>596</v>
      </c>
      <c r="AB127" s="34" t="s">
        <v>923</v>
      </c>
      <c r="AC127" s="43" t="str">
        <f>AA127&amp;AB127</f>
        <v>京都府長岡京市</v>
      </c>
      <c r="AD127" s="32">
        <v>10.7</v>
      </c>
      <c r="AE127" s="34">
        <v>10.55</v>
      </c>
      <c r="AF127" s="51">
        <v>10.45</v>
      </c>
      <c r="AG127" s="1"/>
    </row>
    <row ht="14.25" r="128" spans="22:33" thickBot="1">
      <c r="V128" s="6" t="s">
        <v>380</v>
      </c>
      <c r="W128" s="4" t="s">
        <v>924</v>
      </c>
      <c r="X128" s="2"/>
      <c r="Y128" s="594" t="s">
        <v>838</v>
      </c>
      <c r="Z128" s="595">
        <v>0.1</v>
      </c>
      <c r="AA128" s="151" t="s">
        <v>605</v>
      </c>
      <c r="AB128" s="34" t="s">
        <v>925</v>
      </c>
      <c r="AC128" s="43" t="str">
        <f>AA128&amp;AB128</f>
        <v>大阪府堺市</v>
      </c>
      <c r="AD128" s="32">
        <v>10.7</v>
      </c>
      <c r="AE128" s="34">
        <v>10.55</v>
      </c>
      <c r="AF128" s="51">
        <v>10.45</v>
      </c>
      <c r="AG128" s="1"/>
    </row>
    <row ht="14.25" r="129" spans="22:33" thickBot="1">
      <c r="V129" s="6" t="s">
        <v>380</v>
      </c>
      <c r="W129" s="4" t="s">
        <v>926</v>
      </c>
      <c r="X129" s="2"/>
      <c r="Y129" s="594" t="s">
        <v>838</v>
      </c>
      <c r="Z129" s="595">
        <v>0.1</v>
      </c>
      <c r="AA129" s="151" t="s">
        <v>605</v>
      </c>
      <c r="AB129" s="34" t="s">
        <v>927</v>
      </c>
      <c r="AC129" s="43" t="str">
        <f>AA129&amp;AB129</f>
        <v>大阪府枚方市</v>
      </c>
      <c r="AD129" s="32">
        <v>10.7</v>
      </c>
      <c r="AE129" s="34">
        <v>10.55</v>
      </c>
      <c r="AF129" s="51">
        <v>10.45</v>
      </c>
      <c r="AG129" s="1"/>
    </row>
    <row ht="14.25" r="130" spans="22:33" thickBot="1">
      <c r="V130" s="6" t="s">
        <v>380</v>
      </c>
      <c r="W130" s="4" t="s">
        <v>928</v>
      </c>
      <c r="X130" s="2"/>
      <c r="Y130" s="594" t="s">
        <v>838</v>
      </c>
      <c r="Z130" s="595">
        <v>0.1</v>
      </c>
      <c r="AA130" s="151" t="s">
        <v>605</v>
      </c>
      <c r="AB130" s="34" t="s">
        <v>929</v>
      </c>
      <c r="AC130" s="43" t="str">
        <f>AA130&amp;AB130</f>
        <v>大阪府茨木市</v>
      </c>
      <c r="AD130" s="32">
        <v>10.7</v>
      </c>
      <c r="AE130" s="34">
        <v>10.55</v>
      </c>
      <c r="AF130" s="51">
        <v>10.45</v>
      </c>
      <c r="AG130" s="1"/>
    </row>
    <row ht="14.25" r="131" spans="22:33" thickBot="1">
      <c r="V131" s="6" t="s">
        <v>380</v>
      </c>
      <c r="W131" s="4" t="s">
        <v>930</v>
      </c>
      <c r="X131" s="2"/>
      <c r="Y131" s="594" t="s">
        <v>838</v>
      </c>
      <c r="Z131" s="595">
        <v>0.1</v>
      </c>
      <c r="AA131" s="151" t="s">
        <v>605</v>
      </c>
      <c r="AB131" s="34" t="s">
        <v>931</v>
      </c>
      <c r="AC131" s="43" t="str">
        <f>AA131&amp;AB131</f>
        <v>大阪府八尾市</v>
      </c>
      <c r="AD131" s="32">
        <v>10.7</v>
      </c>
      <c r="AE131" s="34">
        <v>10.55</v>
      </c>
      <c r="AF131" s="51">
        <v>10.45</v>
      </c>
      <c r="AG131" s="1"/>
    </row>
    <row ht="14.25" r="132" spans="22:33" thickBot="1">
      <c r="V132" s="6" t="s">
        <v>380</v>
      </c>
      <c r="W132" s="4" t="s">
        <v>932</v>
      </c>
      <c r="X132" s="2"/>
      <c r="Y132" s="594" t="s">
        <v>838</v>
      </c>
      <c r="Z132" s="595">
        <v>0.1</v>
      </c>
      <c r="AA132" s="151" t="s">
        <v>605</v>
      </c>
      <c r="AB132" s="34" t="s">
        <v>933</v>
      </c>
      <c r="AC132" s="43" t="str">
        <f>AA132&amp;AB132</f>
        <v>大阪府松原市</v>
      </c>
      <c r="AD132" s="32">
        <v>10.7</v>
      </c>
      <c r="AE132" s="34">
        <v>10.55</v>
      </c>
      <c r="AF132" s="51">
        <v>10.45</v>
      </c>
      <c r="AG132" s="1"/>
    </row>
    <row ht="14.25" r="133" spans="22:33" thickBot="1">
      <c r="V133" s="6" t="s">
        <v>380</v>
      </c>
      <c r="W133" s="4" t="s">
        <v>934</v>
      </c>
      <c r="X133" s="2"/>
      <c r="Y133" s="594" t="s">
        <v>838</v>
      </c>
      <c r="Z133" s="595">
        <v>0.1</v>
      </c>
      <c r="AA133" s="151" t="s">
        <v>605</v>
      </c>
      <c r="AB133" s="34" t="s">
        <v>935</v>
      </c>
      <c r="AC133" s="43" t="str">
        <f>AA133&amp;AB133</f>
        <v>大阪府摂津市</v>
      </c>
      <c r="AD133" s="32">
        <v>10.7</v>
      </c>
      <c r="AE133" s="34">
        <v>10.55</v>
      </c>
      <c r="AF133" s="51">
        <v>10.45</v>
      </c>
      <c r="AG133" s="1"/>
    </row>
    <row ht="14.25" r="134" spans="22:33" thickBot="1">
      <c r="V134" s="6" t="s">
        <v>380</v>
      </c>
      <c r="W134" s="4" t="s">
        <v>936</v>
      </c>
      <c r="X134" s="2"/>
      <c r="Y134" s="594" t="s">
        <v>838</v>
      </c>
      <c r="Z134" s="595">
        <v>0.1</v>
      </c>
      <c r="AA134" s="151" t="s">
        <v>605</v>
      </c>
      <c r="AB134" s="34" t="s">
        <v>937</v>
      </c>
      <c r="AC134" s="43" t="str">
        <f>AA134&amp;AB134</f>
        <v>大阪府高石市</v>
      </c>
      <c r="AD134" s="32">
        <v>10.7</v>
      </c>
      <c r="AE134" s="34">
        <v>10.55</v>
      </c>
      <c r="AF134" s="51">
        <v>10.45</v>
      </c>
      <c r="AG134" s="1"/>
    </row>
    <row ht="14.25" r="135" spans="22:33" thickBot="1">
      <c r="V135" s="6" t="s">
        <v>380</v>
      </c>
      <c r="W135" s="4" t="s">
        <v>938</v>
      </c>
      <c r="X135" s="2"/>
      <c r="Y135" s="594" t="s">
        <v>838</v>
      </c>
      <c r="Z135" s="595">
        <v>0.1</v>
      </c>
      <c r="AA135" s="151" t="s">
        <v>605</v>
      </c>
      <c r="AB135" s="34" t="s">
        <v>939</v>
      </c>
      <c r="AC135" s="43" t="str">
        <f>AA135&amp;AB135</f>
        <v>大阪府東大阪市</v>
      </c>
      <c r="AD135" s="32">
        <v>10.7</v>
      </c>
      <c r="AE135" s="34">
        <v>10.55</v>
      </c>
      <c r="AF135" s="51">
        <v>10.45</v>
      </c>
      <c r="AG135" s="1"/>
    </row>
    <row ht="14.25" r="136" spans="22:33" thickBot="1">
      <c r="V136" s="6" t="s">
        <v>380</v>
      </c>
      <c r="W136" s="4" t="s">
        <v>940</v>
      </c>
      <c r="X136" s="2"/>
      <c r="Y136" s="594" t="s">
        <v>838</v>
      </c>
      <c r="Z136" s="595">
        <v>0.1</v>
      </c>
      <c r="AA136" s="151" t="s">
        <v>605</v>
      </c>
      <c r="AB136" s="34" t="s">
        <v>941</v>
      </c>
      <c r="AC136" s="43" t="str">
        <f>AA136&amp;AB136</f>
        <v>大阪府交野市</v>
      </c>
      <c r="AD136" s="32">
        <v>10.7</v>
      </c>
      <c r="AE136" s="34">
        <v>10.55</v>
      </c>
      <c r="AF136" s="51">
        <v>10.45</v>
      </c>
      <c r="AG136" s="1"/>
    </row>
    <row ht="14.25" r="137" spans="22:33" thickBot="1">
      <c r="V137" s="6" t="s">
        <v>380</v>
      </c>
      <c r="W137" s="4" t="s">
        <v>942</v>
      </c>
      <c r="X137" s="2"/>
      <c r="Y137" s="594" t="s">
        <v>838</v>
      </c>
      <c r="Z137" s="595">
        <v>0.1</v>
      </c>
      <c r="AA137" s="151" t="s">
        <v>615</v>
      </c>
      <c r="AB137" s="34" t="s">
        <v>943</v>
      </c>
      <c r="AC137" s="43" t="str">
        <f>AA137&amp;AB137</f>
        <v>兵庫県尼崎市</v>
      </c>
      <c r="AD137" s="32">
        <v>10.7</v>
      </c>
      <c r="AE137" s="34">
        <v>10.55</v>
      </c>
      <c r="AF137" s="51">
        <v>10.45</v>
      </c>
      <c r="AG137" s="1"/>
    </row>
    <row ht="14.25" r="138" spans="22:33" thickBot="1">
      <c r="V138" s="6" t="s">
        <v>380</v>
      </c>
      <c r="W138" s="4" t="s">
        <v>944</v>
      </c>
      <c r="X138" s="2"/>
      <c r="Y138" s="594" t="s">
        <v>838</v>
      </c>
      <c r="Z138" s="595">
        <v>0.1</v>
      </c>
      <c r="AA138" s="151" t="s">
        <v>615</v>
      </c>
      <c r="AB138" s="34" t="s">
        <v>945</v>
      </c>
      <c r="AC138" s="43" t="str">
        <f>AA138&amp;AB138</f>
        <v>兵庫県伊丹市</v>
      </c>
      <c r="AD138" s="32">
        <v>10.7</v>
      </c>
      <c r="AE138" s="34">
        <v>10.55</v>
      </c>
      <c r="AF138" s="51">
        <v>10.45</v>
      </c>
      <c r="AG138" s="1"/>
    </row>
    <row ht="14.25" r="139" spans="22:33" thickBot="1">
      <c r="V139" s="6" t="s">
        <v>380</v>
      </c>
      <c r="W139" s="4" t="s">
        <v>946</v>
      </c>
      <c r="X139" s="2"/>
      <c r="Y139" s="594" t="s">
        <v>838</v>
      </c>
      <c r="Z139" s="595">
        <v>0.1</v>
      </c>
      <c r="AA139" s="151" t="s">
        <v>615</v>
      </c>
      <c r="AB139" s="34" t="s">
        <v>947</v>
      </c>
      <c r="AC139" s="43" t="str">
        <f>AA139&amp;AB139</f>
        <v>兵庫県川西市</v>
      </c>
      <c r="AD139" s="32">
        <v>10.7</v>
      </c>
      <c r="AE139" s="34">
        <v>10.55</v>
      </c>
      <c r="AF139" s="51">
        <v>10.45</v>
      </c>
      <c r="AG139" s="1"/>
    </row>
    <row ht="14.25" r="140" spans="22:33" thickBot="1">
      <c r="V140" s="6" t="s">
        <v>380</v>
      </c>
      <c r="W140" s="4" t="s">
        <v>948</v>
      </c>
      <c r="X140" s="2"/>
      <c r="Y140" s="594" t="s">
        <v>838</v>
      </c>
      <c r="Z140" s="595">
        <v>0.1</v>
      </c>
      <c r="AA140" s="151" t="s">
        <v>615</v>
      </c>
      <c r="AB140" s="34" t="s">
        <v>949</v>
      </c>
      <c r="AC140" s="43" t="str">
        <f>AA140&amp;AB140</f>
        <v>兵庫県三田市</v>
      </c>
      <c r="AD140" s="32">
        <v>10.7</v>
      </c>
      <c r="AE140" s="34">
        <v>10.55</v>
      </c>
      <c r="AF140" s="51">
        <v>10.45</v>
      </c>
      <c r="AG140" s="1"/>
    </row>
    <row ht="14.25" r="141" spans="22:33" thickBot="1">
      <c r="V141" s="6" t="s">
        <v>380</v>
      </c>
      <c r="W141" s="4" t="s">
        <v>950</v>
      </c>
      <c r="X141" s="2"/>
      <c r="Y141" s="594" t="s">
        <v>838</v>
      </c>
      <c r="Z141" s="595">
        <v>0.1</v>
      </c>
      <c r="AA141" s="151" t="s">
        <v>668</v>
      </c>
      <c r="AB141" s="34" t="s">
        <v>951</v>
      </c>
      <c r="AC141" s="43" t="str">
        <f>AA141&amp;AB141</f>
        <v>広島県広島市</v>
      </c>
      <c r="AD141" s="32">
        <v>10.7</v>
      </c>
      <c r="AE141" s="34">
        <v>10.55</v>
      </c>
      <c r="AF141" s="51">
        <v>10.45</v>
      </c>
      <c r="AG141" s="1"/>
    </row>
    <row ht="14.25" r="142" spans="22:33" thickBot="1">
      <c r="V142" s="6" t="s">
        <v>380</v>
      </c>
      <c r="W142" s="4" t="s">
        <v>952</v>
      </c>
      <c r="X142" s="2"/>
      <c r="Y142" s="594" t="s">
        <v>838</v>
      </c>
      <c r="Z142" s="595">
        <v>0.1</v>
      </c>
      <c r="AA142" s="151" t="s">
        <v>668</v>
      </c>
      <c r="AB142" s="34" t="s">
        <v>953</v>
      </c>
      <c r="AC142" s="43" t="str">
        <f>AA142&amp;AB142</f>
        <v>広島県府中町</v>
      </c>
      <c r="AD142" s="32">
        <v>10.7</v>
      </c>
      <c r="AE142" s="34">
        <v>10.55</v>
      </c>
      <c r="AF142" s="51">
        <v>10.45</v>
      </c>
      <c r="AG142" s="1"/>
    </row>
    <row ht="14.25" r="143" spans="22:33" thickBot="1">
      <c r="V143" s="6" t="s">
        <v>380</v>
      </c>
      <c r="W143" s="4" t="s">
        <v>954</v>
      </c>
      <c r="X143" s="2"/>
      <c r="Y143" s="594" t="s">
        <v>838</v>
      </c>
      <c r="Z143" s="595">
        <v>0.1</v>
      </c>
      <c r="AA143" s="151" t="s">
        <v>709</v>
      </c>
      <c r="AB143" s="34" t="s">
        <v>955</v>
      </c>
      <c r="AC143" s="43" t="str">
        <f>AA143&amp;AB143</f>
        <v>福岡県福岡市</v>
      </c>
      <c r="AD143" s="32">
        <v>10.7</v>
      </c>
      <c r="AE143" s="34">
        <v>10.55</v>
      </c>
      <c r="AF143" s="51">
        <v>10.45</v>
      </c>
      <c r="AG143" s="1"/>
    </row>
    <row ht="14.25" r="144" spans="22:33" thickBot="1">
      <c r="V144" s="6" t="s">
        <v>380</v>
      </c>
      <c r="W144" s="4" t="s">
        <v>956</v>
      </c>
      <c r="X144" s="2"/>
      <c r="Y144" s="596" t="s">
        <v>838</v>
      </c>
      <c r="Z144" s="597">
        <v>0.1</v>
      </c>
      <c r="AA144" s="152" t="s">
        <v>709</v>
      </c>
      <c r="AB144" s="37" t="s">
        <v>957</v>
      </c>
      <c r="AC144" s="57" t="str">
        <f>AA144&amp;AB144</f>
        <v>福岡県春日市</v>
      </c>
      <c r="AD144" s="36">
        <v>10.7</v>
      </c>
      <c r="AE144" s="37">
        <v>10.55</v>
      </c>
      <c r="AF144" s="69">
        <v>10.45</v>
      </c>
      <c r="AG144" s="1"/>
    </row>
    <row ht="14.25" r="145" spans="22:33" thickBot="1">
      <c r="V145" s="6" t="s">
        <v>380</v>
      </c>
      <c r="W145" s="4" t="s">
        <v>958</v>
      </c>
      <c r="X145" s="2"/>
      <c r="Y145" s="598" t="s">
        <v>959</v>
      </c>
      <c r="Z145" s="599">
        <v>0.06</v>
      </c>
      <c r="AA145" s="153" t="s">
        <v>415</v>
      </c>
      <c r="AB145" s="35" t="s">
        <v>960</v>
      </c>
      <c r="AC145" s="53" t="str">
        <f>AA145&amp;AB145</f>
        <v>宮城県仙台市</v>
      </c>
      <c r="AD145" s="31">
        <v>10.42</v>
      </c>
      <c r="AE145" s="35">
        <v>10.33</v>
      </c>
      <c r="AF145" s="53">
        <v>10.27</v>
      </c>
      <c r="AG145" s="1"/>
    </row>
    <row ht="14.25" r="146" spans="22:33" thickBot="1">
      <c r="V146" s="6" t="s">
        <v>380</v>
      </c>
      <c r="W146" s="4" t="s">
        <v>961</v>
      </c>
      <c r="X146" s="2"/>
      <c r="Y146" s="594" t="s">
        <v>959</v>
      </c>
      <c r="Z146" s="595">
        <v>0.06</v>
      </c>
      <c r="AA146" s="151" t="s">
        <v>415</v>
      </c>
      <c r="AB146" s="34" t="s">
        <v>962</v>
      </c>
      <c r="AC146" s="51" t="str">
        <f>AA146&amp;AB146</f>
        <v>宮城県多賀城市</v>
      </c>
      <c r="AD146" s="32">
        <v>10.42</v>
      </c>
      <c r="AE146" s="34">
        <v>10.33</v>
      </c>
      <c r="AF146" s="51">
        <v>10.27</v>
      </c>
      <c r="AG146" s="1"/>
    </row>
    <row ht="14.25" r="147" spans="22:33" thickBot="1">
      <c r="V147" s="6" t="s">
        <v>380</v>
      </c>
      <c r="W147" s="4" t="s">
        <v>963</v>
      </c>
      <c r="X147" s="2"/>
      <c r="Y147" s="594" t="s">
        <v>959</v>
      </c>
      <c r="Z147" s="595">
        <v>0.06</v>
      </c>
      <c r="AA147" s="151" t="s">
        <v>448</v>
      </c>
      <c r="AB147" s="34" t="s">
        <v>964</v>
      </c>
      <c r="AC147" s="51" t="str">
        <f>AA147&amp;AB147</f>
        <v>茨城県土浦市</v>
      </c>
      <c r="AD147" s="32">
        <v>10.42</v>
      </c>
      <c r="AE147" s="34">
        <v>10.33</v>
      </c>
      <c r="AF147" s="51">
        <v>10.27</v>
      </c>
      <c r="AG147" s="1"/>
    </row>
    <row ht="14.25" r="148" spans="22:33" thickBot="1">
      <c r="V148" s="6" t="s">
        <v>380</v>
      </c>
      <c r="W148" s="4" t="s">
        <v>965</v>
      </c>
      <c r="X148" s="2"/>
      <c r="Y148" s="594" t="s">
        <v>959</v>
      </c>
      <c r="Z148" s="595">
        <v>0.06</v>
      </c>
      <c r="AA148" s="151" t="s">
        <v>448</v>
      </c>
      <c r="AB148" s="34" t="s">
        <v>966</v>
      </c>
      <c r="AC148" s="51" t="str">
        <f>AA148&amp;AB148</f>
        <v>茨城県古河市</v>
      </c>
      <c r="AD148" s="32">
        <v>10.42</v>
      </c>
      <c r="AE148" s="34">
        <v>10.33</v>
      </c>
      <c r="AF148" s="51">
        <v>10.27</v>
      </c>
      <c r="AG148" s="1"/>
    </row>
    <row ht="14.25" r="149" spans="22:33" thickBot="1">
      <c r="V149" s="6" t="s">
        <v>380</v>
      </c>
      <c r="W149" s="4" t="s">
        <v>967</v>
      </c>
      <c r="X149" s="2"/>
      <c r="Y149" s="594" t="s">
        <v>959</v>
      </c>
      <c r="Z149" s="595">
        <v>0.06</v>
      </c>
      <c r="AA149" s="151" t="s">
        <v>448</v>
      </c>
      <c r="AB149" s="34" t="s">
        <v>968</v>
      </c>
      <c r="AC149" s="51" t="str">
        <f>AA149&amp;AB149</f>
        <v>茨城県利根町</v>
      </c>
      <c r="AD149" s="32">
        <v>10.42</v>
      </c>
      <c r="AE149" s="34">
        <v>10.33</v>
      </c>
      <c r="AF149" s="51">
        <v>10.27</v>
      </c>
      <c r="AG149" s="1"/>
    </row>
    <row ht="14.25" r="150" spans="22:33" thickBot="1">
      <c r="V150" s="6" t="s">
        <v>380</v>
      </c>
      <c r="W150" s="4" t="s">
        <v>969</v>
      </c>
      <c r="X150" s="2"/>
      <c r="Y150" s="594" t="s">
        <v>959</v>
      </c>
      <c r="Z150" s="595">
        <v>0.06</v>
      </c>
      <c r="AA150" s="151" t="s">
        <v>456</v>
      </c>
      <c r="AB150" s="34" t="s">
        <v>970</v>
      </c>
      <c r="AC150" s="51" t="str">
        <f>AA150&amp;AB150</f>
        <v>栃木県宇都宮市</v>
      </c>
      <c r="AD150" s="32">
        <v>10.42</v>
      </c>
      <c r="AE150" s="34">
        <v>10.33</v>
      </c>
      <c r="AF150" s="51">
        <v>10.27</v>
      </c>
      <c r="AG150" s="1"/>
    </row>
    <row ht="14.25" r="151" spans="22:33" thickBot="1">
      <c r="V151" s="6" t="s">
        <v>380</v>
      </c>
      <c r="W151" s="4" t="s">
        <v>971</v>
      </c>
      <c r="X151" s="2"/>
      <c r="Y151" s="594" t="s">
        <v>959</v>
      </c>
      <c r="Z151" s="595">
        <v>0.06</v>
      </c>
      <c r="AA151" s="151" t="s">
        <v>456</v>
      </c>
      <c r="AB151" s="34" t="s">
        <v>972</v>
      </c>
      <c r="AC151" s="51" t="str">
        <f>AA151&amp;AB151</f>
        <v>栃木県野木町</v>
      </c>
      <c r="AD151" s="32">
        <v>10.42</v>
      </c>
      <c r="AE151" s="34">
        <v>10.33</v>
      </c>
      <c r="AF151" s="51">
        <v>10.27</v>
      </c>
      <c r="AG151" s="1"/>
    </row>
    <row ht="14.25" r="152" spans="22:33" thickBot="1">
      <c r="V152" s="6" t="s">
        <v>380</v>
      </c>
      <c r="W152" s="4" t="s">
        <v>973</v>
      </c>
      <c r="X152" s="2"/>
      <c r="Y152" s="594" t="s">
        <v>959</v>
      </c>
      <c r="Z152" s="595">
        <v>0.06</v>
      </c>
      <c r="AA152" s="151" t="s">
        <v>463</v>
      </c>
      <c r="AB152" s="34" t="s">
        <v>974</v>
      </c>
      <c r="AC152" s="51" t="str">
        <f>AA152&amp;AB152</f>
        <v>群馬県高崎市</v>
      </c>
      <c r="AD152" s="32">
        <v>10.42</v>
      </c>
      <c r="AE152" s="34">
        <v>10.33</v>
      </c>
      <c r="AF152" s="51">
        <v>10.27</v>
      </c>
      <c r="AG152" s="1"/>
    </row>
    <row ht="14.25" r="153" spans="22:33" thickBot="1">
      <c r="V153" s="6" t="s">
        <v>380</v>
      </c>
      <c r="W153" s="4" t="s">
        <v>975</v>
      </c>
      <c r="X153" s="2"/>
      <c r="Y153" s="594" t="s">
        <v>959</v>
      </c>
      <c r="Z153" s="595">
        <v>0.06</v>
      </c>
      <c r="AA153" s="151" t="s">
        <v>474</v>
      </c>
      <c r="AB153" s="34" t="s">
        <v>976</v>
      </c>
      <c r="AC153" s="51" t="str">
        <f>AA153&amp;AB153</f>
        <v>埼玉県川越市</v>
      </c>
      <c r="AD153" s="32">
        <v>10.42</v>
      </c>
      <c r="AE153" s="34">
        <v>10.33</v>
      </c>
      <c r="AF153" s="51">
        <v>10.27</v>
      </c>
      <c r="AG153" s="1"/>
    </row>
    <row ht="14.25" r="154" spans="22:33" thickBot="1">
      <c r="V154" s="6" t="s">
        <v>380</v>
      </c>
      <c r="W154" s="4" t="s">
        <v>977</v>
      </c>
      <c r="X154" s="2"/>
      <c r="Y154" s="594" t="s">
        <v>959</v>
      </c>
      <c r="Z154" s="595">
        <v>0.06</v>
      </c>
      <c r="AA154" s="151" t="s">
        <v>474</v>
      </c>
      <c r="AB154" s="34" t="s">
        <v>978</v>
      </c>
      <c r="AC154" s="51" t="str">
        <f>AA154&amp;AB154</f>
        <v>埼玉県行田市</v>
      </c>
      <c r="AD154" s="32">
        <v>10.42</v>
      </c>
      <c r="AE154" s="34">
        <v>10.33</v>
      </c>
      <c r="AF154" s="51">
        <v>10.27</v>
      </c>
      <c r="AG154" s="1"/>
    </row>
    <row ht="14.25" r="155" spans="22:33" thickBot="1">
      <c r="V155" s="6" t="s">
        <v>380</v>
      </c>
      <c r="W155" s="4" t="s">
        <v>979</v>
      </c>
      <c r="X155" s="2"/>
      <c r="Y155" s="594" t="s">
        <v>959</v>
      </c>
      <c r="Z155" s="595">
        <v>0.06</v>
      </c>
      <c r="AA155" s="151" t="s">
        <v>474</v>
      </c>
      <c r="AB155" s="34" t="s">
        <v>980</v>
      </c>
      <c r="AC155" s="51" t="str">
        <f>AA155&amp;AB155</f>
        <v>埼玉県所沢市</v>
      </c>
      <c r="AD155" s="32">
        <v>10.42</v>
      </c>
      <c r="AE155" s="34">
        <v>10.33</v>
      </c>
      <c r="AF155" s="51">
        <v>10.27</v>
      </c>
      <c r="AG155" s="1"/>
    </row>
    <row ht="14.25" r="156" spans="22:33" thickBot="1">
      <c r="V156" s="6" t="s">
        <v>380</v>
      </c>
      <c r="W156" s="4" t="s">
        <v>981</v>
      </c>
      <c r="X156" s="2"/>
      <c r="Y156" s="594" t="s">
        <v>959</v>
      </c>
      <c r="Z156" s="595">
        <v>0.06</v>
      </c>
      <c r="AA156" s="151" t="s">
        <v>474</v>
      </c>
      <c r="AB156" s="34" t="s">
        <v>982</v>
      </c>
      <c r="AC156" s="51" t="str">
        <f>AA156&amp;AB156</f>
        <v>埼玉県飯能市</v>
      </c>
      <c r="AD156" s="32">
        <v>10.42</v>
      </c>
      <c r="AE156" s="34">
        <v>10.33</v>
      </c>
      <c r="AF156" s="51">
        <v>10.27</v>
      </c>
      <c r="AG156" s="1"/>
    </row>
    <row ht="14.25" r="157" spans="22:33" thickBot="1">
      <c r="V157" s="6" t="s">
        <v>380</v>
      </c>
      <c r="W157" s="4" t="s">
        <v>983</v>
      </c>
      <c r="X157" s="2"/>
      <c r="Y157" s="594" t="s">
        <v>959</v>
      </c>
      <c r="Z157" s="595">
        <v>0.06</v>
      </c>
      <c r="AA157" s="151" t="s">
        <v>474</v>
      </c>
      <c r="AB157" s="34" t="s">
        <v>984</v>
      </c>
      <c r="AC157" s="51" t="str">
        <f>AA157&amp;AB157</f>
        <v>埼玉県加須市</v>
      </c>
      <c r="AD157" s="32">
        <v>10.42</v>
      </c>
      <c r="AE157" s="34">
        <v>10.33</v>
      </c>
      <c r="AF157" s="51">
        <v>10.27</v>
      </c>
      <c r="AG157" s="1"/>
    </row>
    <row ht="14.25" r="158" spans="22:33" thickBot="1">
      <c r="V158" s="6" t="s">
        <v>380</v>
      </c>
      <c r="W158" s="4" t="s">
        <v>985</v>
      </c>
      <c r="X158" s="2"/>
      <c r="Y158" s="594" t="s">
        <v>959</v>
      </c>
      <c r="Z158" s="595">
        <v>0.06</v>
      </c>
      <c r="AA158" s="151" t="s">
        <v>474</v>
      </c>
      <c r="AB158" s="34" t="s">
        <v>986</v>
      </c>
      <c r="AC158" s="51" t="str">
        <f>AA158&amp;AB158</f>
        <v>埼玉県東松山市</v>
      </c>
      <c r="AD158" s="32">
        <v>10.42</v>
      </c>
      <c r="AE158" s="34">
        <v>10.33</v>
      </c>
      <c r="AF158" s="51">
        <v>10.27</v>
      </c>
      <c r="AG158" s="1"/>
    </row>
    <row ht="14.25" r="159" spans="22:33" thickBot="1">
      <c r="V159" s="6" t="s">
        <v>380</v>
      </c>
      <c r="W159" s="4" t="s">
        <v>987</v>
      </c>
      <c r="X159" s="2"/>
      <c r="Y159" s="594" t="s">
        <v>959</v>
      </c>
      <c r="Z159" s="595">
        <v>0.06</v>
      </c>
      <c r="AA159" s="151" t="s">
        <v>474</v>
      </c>
      <c r="AB159" s="34" t="s">
        <v>988</v>
      </c>
      <c r="AC159" s="51" t="str">
        <f>AA159&amp;AB159</f>
        <v>埼玉県春日部市</v>
      </c>
      <c r="AD159" s="32">
        <v>10.42</v>
      </c>
      <c r="AE159" s="34">
        <v>10.33</v>
      </c>
      <c r="AF159" s="51">
        <v>10.27</v>
      </c>
      <c r="AG159" s="1"/>
    </row>
    <row ht="14.25" r="160" spans="22:33" thickBot="1">
      <c r="V160" s="6" t="s">
        <v>380</v>
      </c>
      <c r="W160" s="4" t="s">
        <v>989</v>
      </c>
      <c r="X160" s="2"/>
      <c r="Y160" s="594" t="s">
        <v>959</v>
      </c>
      <c r="Z160" s="595">
        <v>0.06</v>
      </c>
      <c r="AA160" s="151" t="s">
        <v>474</v>
      </c>
      <c r="AB160" s="34" t="s">
        <v>990</v>
      </c>
      <c r="AC160" s="51" t="str">
        <f>AA160&amp;AB160</f>
        <v>埼玉県狭山市</v>
      </c>
      <c r="AD160" s="32">
        <v>10.42</v>
      </c>
      <c r="AE160" s="34">
        <v>10.33</v>
      </c>
      <c r="AF160" s="51">
        <v>10.27</v>
      </c>
      <c r="AG160" s="1"/>
    </row>
    <row ht="14.25" r="161" spans="22:33" thickBot="1">
      <c r="V161" s="6" t="s">
        <v>380</v>
      </c>
      <c r="W161" s="4" t="s">
        <v>991</v>
      </c>
      <c r="X161" s="2"/>
      <c r="Y161" s="594" t="s">
        <v>959</v>
      </c>
      <c r="Z161" s="595">
        <v>0.06</v>
      </c>
      <c r="AA161" s="151" t="s">
        <v>474</v>
      </c>
      <c r="AB161" s="34" t="s">
        <v>992</v>
      </c>
      <c r="AC161" s="51" t="str">
        <f>AA161&amp;AB161</f>
        <v>埼玉県羽生市</v>
      </c>
      <c r="AD161" s="32">
        <v>10.42</v>
      </c>
      <c r="AE161" s="34">
        <v>10.33</v>
      </c>
      <c r="AF161" s="51">
        <v>10.27</v>
      </c>
      <c r="AG161" s="1"/>
    </row>
    <row ht="14.25" r="162" spans="22:33" thickBot="1">
      <c r="V162" s="6" t="s">
        <v>380</v>
      </c>
      <c r="W162" s="4" t="s">
        <v>993</v>
      </c>
      <c r="X162" s="2"/>
      <c r="Y162" s="594" t="s">
        <v>959</v>
      </c>
      <c r="Z162" s="595">
        <v>0.06</v>
      </c>
      <c r="AA162" s="151" t="s">
        <v>474</v>
      </c>
      <c r="AB162" s="34" t="s">
        <v>994</v>
      </c>
      <c r="AC162" s="51" t="str">
        <f>AA162&amp;AB162</f>
        <v>埼玉県鴻巣市</v>
      </c>
      <c r="AD162" s="32">
        <v>10.42</v>
      </c>
      <c r="AE162" s="34">
        <v>10.33</v>
      </c>
      <c r="AF162" s="51">
        <v>10.27</v>
      </c>
      <c r="AG162" s="1"/>
    </row>
    <row ht="14.25" r="163" spans="22:33" thickBot="1">
      <c r="V163" s="6" t="s">
        <v>380</v>
      </c>
      <c r="W163" s="4" t="s">
        <v>995</v>
      </c>
      <c r="X163" s="2"/>
      <c r="Y163" s="594" t="s">
        <v>959</v>
      </c>
      <c r="Z163" s="595">
        <v>0.06</v>
      </c>
      <c r="AA163" s="151" t="s">
        <v>474</v>
      </c>
      <c r="AB163" s="34" t="s">
        <v>996</v>
      </c>
      <c r="AC163" s="51" t="str">
        <f>AA163&amp;AB163</f>
        <v>埼玉県上尾市</v>
      </c>
      <c r="AD163" s="32">
        <v>10.42</v>
      </c>
      <c r="AE163" s="34">
        <v>10.33</v>
      </c>
      <c r="AF163" s="51">
        <v>10.27</v>
      </c>
      <c r="AG163" s="1"/>
    </row>
    <row ht="14.25" r="164" spans="22:33" thickBot="1">
      <c r="V164" s="6" t="s">
        <v>380</v>
      </c>
      <c r="W164" s="4" t="s">
        <v>997</v>
      </c>
      <c r="X164" s="2"/>
      <c r="Y164" s="594" t="s">
        <v>959</v>
      </c>
      <c r="Z164" s="595">
        <v>0.06</v>
      </c>
      <c r="AA164" s="151" t="s">
        <v>474</v>
      </c>
      <c r="AB164" s="34" t="s">
        <v>998</v>
      </c>
      <c r="AC164" s="51" t="str">
        <f>AA164&amp;AB164</f>
        <v>埼玉県越谷市</v>
      </c>
      <c r="AD164" s="32">
        <v>10.42</v>
      </c>
      <c r="AE164" s="34">
        <v>10.33</v>
      </c>
      <c r="AF164" s="51">
        <v>10.27</v>
      </c>
      <c r="AG164" s="1"/>
    </row>
    <row ht="14.25" r="165" spans="22:33" thickBot="1">
      <c r="V165" s="6" t="s">
        <v>380</v>
      </c>
      <c r="W165" s="4" t="s">
        <v>999</v>
      </c>
      <c r="X165" s="2"/>
      <c r="Y165" s="594" t="s">
        <v>959</v>
      </c>
      <c r="Z165" s="595">
        <v>0.06</v>
      </c>
      <c r="AA165" s="151" t="s">
        <v>474</v>
      </c>
      <c r="AB165" s="34" t="s">
        <v>1000</v>
      </c>
      <c r="AC165" s="51" t="str">
        <f>AA165&amp;AB165</f>
        <v>埼玉県蕨市</v>
      </c>
      <c r="AD165" s="32">
        <v>10.42</v>
      </c>
      <c r="AE165" s="34">
        <v>10.33</v>
      </c>
      <c r="AF165" s="51">
        <v>10.27</v>
      </c>
      <c r="AG165" s="1"/>
    </row>
    <row ht="14.25" r="166" spans="22:33" thickBot="1">
      <c r="V166" s="6" t="s">
        <v>380</v>
      </c>
      <c r="W166" s="4" t="s">
        <v>1001</v>
      </c>
      <c r="X166" s="2"/>
      <c r="Y166" s="594" t="s">
        <v>959</v>
      </c>
      <c r="Z166" s="595">
        <v>0.06</v>
      </c>
      <c r="AA166" s="151" t="s">
        <v>474</v>
      </c>
      <c r="AB166" s="34" t="s">
        <v>1002</v>
      </c>
      <c r="AC166" s="51" t="str">
        <f>AA166&amp;AB166</f>
        <v>埼玉県入間市</v>
      </c>
      <c r="AD166" s="32">
        <v>10.42</v>
      </c>
      <c r="AE166" s="34">
        <v>10.33</v>
      </c>
      <c r="AF166" s="51">
        <v>10.27</v>
      </c>
      <c r="AG166" s="1"/>
    </row>
    <row ht="14.25" r="167" spans="22:33" thickBot="1">
      <c r="V167" s="6" t="s">
        <v>380</v>
      </c>
      <c r="W167" s="4" t="s">
        <v>1003</v>
      </c>
      <c r="X167" s="2"/>
      <c r="Y167" s="594" t="s">
        <v>959</v>
      </c>
      <c r="Z167" s="595">
        <v>0.06</v>
      </c>
      <c r="AA167" s="151" t="s">
        <v>474</v>
      </c>
      <c r="AB167" s="34" t="s">
        <v>1004</v>
      </c>
      <c r="AC167" s="51" t="str">
        <f>AA167&amp;AB167</f>
        <v>埼玉県桶川市</v>
      </c>
      <c r="AD167" s="32">
        <v>10.42</v>
      </c>
      <c r="AE167" s="34">
        <v>10.33</v>
      </c>
      <c r="AF167" s="51">
        <v>10.27</v>
      </c>
      <c r="AG167" s="1"/>
    </row>
    <row ht="14.25" r="168" spans="22:33" thickBot="1">
      <c r="V168" s="6" t="s">
        <v>380</v>
      </c>
      <c r="W168" s="4" t="s">
        <v>1005</v>
      </c>
      <c r="X168" s="2"/>
      <c r="Y168" s="594" t="s">
        <v>959</v>
      </c>
      <c r="Z168" s="595">
        <v>0.06</v>
      </c>
      <c r="AA168" s="151" t="s">
        <v>474</v>
      </c>
      <c r="AB168" s="34" t="s">
        <v>1006</v>
      </c>
      <c r="AC168" s="51" t="str">
        <f>AA168&amp;AB168</f>
        <v>埼玉県久喜市</v>
      </c>
      <c r="AD168" s="32">
        <v>10.42</v>
      </c>
      <c r="AE168" s="34">
        <v>10.33</v>
      </c>
      <c r="AF168" s="51">
        <v>10.27</v>
      </c>
      <c r="AG168" s="1"/>
    </row>
    <row ht="14.25" r="169" spans="22:33" thickBot="1">
      <c r="V169" s="6" t="s">
        <v>380</v>
      </c>
      <c r="W169" s="4" t="s">
        <v>1007</v>
      </c>
      <c r="X169" s="2"/>
      <c r="Y169" s="594" t="s">
        <v>959</v>
      </c>
      <c r="Z169" s="595">
        <v>0.06</v>
      </c>
      <c r="AA169" s="151" t="s">
        <v>474</v>
      </c>
      <c r="AB169" s="34" t="s">
        <v>1008</v>
      </c>
      <c r="AC169" s="51" t="str">
        <f>AA169&amp;AB169</f>
        <v>埼玉県北本市</v>
      </c>
      <c r="AD169" s="32">
        <v>10.42</v>
      </c>
      <c r="AE169" s="34">
        <v>10.33</v>
      </c>
      <c r="AF169" s="51">
        <v>10.27</v>
      </c>
      <c r="AG169" s="1"/>
    </row>
    <row ht="14.25" r="170" spans="22:33" thickBot="1">
      <c r="V170" s="6" t="s">
        <v>380</v>
      </c>
      <c r="W170" s="4" t="s">
        <v>1009</v>
      </c>
      <c r="X170" s="2"/>
      <c r="Y170" s="594" t="s">
        <v>959</v>
      </c>
      <c r="Z170" s="595">
        <v>0.06</v>
      </c>
      <c r="AA170" s="151" t="s">
        <v>474</v>
      </c>
      <c r="AB170" s="34" t="s">
        <v>1010</v>
      </c>
      <c r="AC170" s="51" t="str">
        <f>AA170&amp;AB170</f>
        <v>埼玉県富士見市</v>
      </c>
      <c r="AD170" s="32">
        <v>10.42</v>
      </c>
      <c r="AE170" s="34">
        <v>10.33</v>
      </c>
      <c r="AF170" s="51">
        <v>10.27</v>
      </c>
      <c r="AG170" s="1"/>
    </row>
    <row ht="14.25" r="171" spans="22:33" thickBot="1">
      <c r="V171" s="6" t="s">
        <v>380</v>
      </c>
      <c r="W171" s="4" t="s">
        <v>1011</v>
      </c>
      <c r="X171" s="2"/>
      <c r="Y171" s="594" t="s">
        <v>959</v>
      </c>
      <c r="Z171" s="595">
        <v>0.06</v>
      </c>
      <c r="AA171" s="151" t="s">
        <v>474</v>
      </c>
      <c r="AB171" s="34" t="s">
        <v>1012</v>
      </c>
      <c r="AC171" s="51" t="str">
        <f>AA171&amp;AB171</f>
        <v>埼玉県三郷市</v>
      </c>
      <c r="AD171" s="32">
        <v>10.42</v>
      </c>
      <c r="AE171" s="34">
        <v>10.33</v>
      </c>
      <c r="AF171" s="51">
        <v>10.27</v>
      </c>
      <c r="AG171" s="1"/>
    </row>
    <row ht="14.25" r="172" spans="22:33" thickBot="1">
      <c r="V172" s="6" t="s">
        <v>380</v>
      </c>
      <c r="W172" s="4" t="s">
        <v>1013</v>
      </c>
      <c r="X172" s="2"/>
      <c r="Y172" s="594" t="s">
        <v>959</v>
      </c>
      <c r="Z172" s="595">
        <v>0.06</v>
      </c>
      <c r="AA172" s="151" t="s">
        <v>474</v>
      </c>
      <c r="AB172" s="34" t="s">
        <v>1014</v>
      </c>
      <c r="AC172" s="51" t="str">
        <f>AA172&amp;AB172</f>
        <v>埼玉県蓮田市</v>
      </c>
      <c r="AD172" s="32">
        <v>10.42</v>
      </c>
      <c r="AE172" s="34">
        <v>10.33</v>
      </c>
      <c r="AF172" s="51">
        <v>10.27</v>
      </c>
      <c r="AG172" s="1"/>
    </row>
    <row ht="14.25" r="173" spans="22:33" thickBot="1">
      <c r="V173" s="6" t="s">
        <v>380</v>
      </c>
      <c r="W173" s="4" t="s">
        <v>1015</v>
      </c>
      <c r="X173" s="2"/>
      <c r="Y173" s="594" t="s">
        <v>959</v>
      </c>
      <c r="Z173" s="595">
        <v>0.06</v>
      </c>
      <c r="AA173" s="151" t="s">
        <v>474</v>
      </c>
      <c r="AB173" s="34" t="s">
        <v>1016</v>
      </c>
      <c r="AC173" s="51" t="str">
        <f>AA173&amp;AB173</f>
        <v>埼玉県坂戸市</v>
      </c>
      <c r="AD173" s="32">
        <v>10.42</v>
      </c>
      <c r="AE173" s="34">
        <v>10.33</v>
      </c>
      <c r="AF173" s="51">
        <v>10.27</v>
      </c>
      <c r="AG173" s="1"/>
    </row>
    <row ht="14.25" r="174" spans="22:33" thickBot="1">
      <c r="V174" s="6" t="s">
        <v>380</v>
      </c>
      <c r="W174" s="4" t="s">
        <v>1017</v>
      </c>
      <c r="X174" s="2"/>
      <c r="Y174" s="594" t="s">
        <v>959</v>
      </c>
      <c r="Z174" s="595">
        <v>0.06</v>
      </c>
      <c r="AA174" s="151" t="s">
        <v>474</v>
      </c>
      <c r="AB174" s="34" t="s">
        <v>1018</v>
      </c>
      <c r="AC174" s="51" t="str">
        <f>AA174&amp;AB174</f>
        <v>埼玉県幸手市</v>
      </c>
      <c r="AD174" s="32">
        <v>10.42</v>
      </c>
      <c r="AE174" s="34">
        <v>10.33</v>
      </c>
      <c r="AF174" s="51">
        <v>10.27</v>
      </c>
      <c r="AG174" s="1"/>
    </row>
    <row ht="14.25" r="175" spans="22:33" thickBot="1">
      <c r="V175" s="6" t="s">
        <v>380</v>
      </c>
      <c r="W175" s="4" t="s">
        <v>1019</v>
      </c>
      <c r="X175" s="2"/>
      <c r="Y175" s="594" t="s">
        <v>959</v>
      </c>
      <c r="Z175" s="595">
        <v>0.06</v>
      </c>
      <c r="AA175" s="151" t="s">
        <v>474</v>
      </c>
      <c r="AB175" s="34" t="s">
        <v>1020</v>
      </c>
      <c r="AC175" s="51" t="str">
        <f>AA175&amp;AB175</f>
        <v>埼玉県鶴ヶ島市</v>
      </c>
      <c r="AD175" s="32">
        <v>10.42</v>
      </c>
      <c r="AE175" s="34">
        <v>10.33</v>
      </c>
      <c r="AF175" s="51">
        <v>10.27</v>
      </c>
      <c r="AG175" s="1"/>
    </row>
    <row ht="14.25" r="176" spans="22:33" thickBot="1">
      <c r="V176" s="6" t="s">
        <v>380</v>
      </c>
      <c r="W176" s="4" t="s">
        <v>1021</v>
      </c>
      <c r="X176" s="2"/>
      <c r="Y176" s="594" t="s">
        <v>959</v>
      </c>
      <c r="Z176" s="595">
        <v>0.06</v>
      </c>
      <c r="AA176" s="151" t="s">
        <v>474</v>
      </c>
      <c r="AB176" s="34" t="s">
        <v>1022</v>
      </c>
      <c r="AC176" s="51" t="str">
        <f>AA176&amp;AB176</f>
        <v>埼玉県吉川市</v>
      </c>
      <c r="AD176" s="32">
        <v>10.42</v>
      </c>
      <c r="AE176" s="34">
        <v>10.33</v>
      </c>
      <c r="AF176" s="51">
        <v>10.27</v>
      </c>
      <c r="AG176" s="1"/>
    </row>
    <row ht="14.25" r="177" spans="22:33" thickBot="1">
      <c r="V177" s="6" t="s">
        <v>380</v>
      </c>
      <c r="W177" s="4" t="s">
        <v>1023</v>
      </c>
      <c r="X177" s="2"/>
      <c r="Y177" s="594" t="s">
        <v>959</v>
      </c>
      <c r="Z177" s="595">
        <v>0.06</v>
      </c>
      <c r="AA177" s="151" t="s">
        <v>474</v>
      </c>
      <c r="AB177" s="34" t="s">
        <v>1024</v>
      </c>
      <c r="AC177" s="51" t="str">
        <f>AA177&amp;AB177</f>
        <v>埼玉県白岡市</v>
      </c>
      <c r="AD177" s="32">
        <v>10.42</v>
      </c>
      <c r="AE177" s="34">
        <v>10.33</v>
      </c>
      <c r="AF177" s="51">
        <v>10.27</v>
      </c>
      <c r="AG177" s="1"/>
    </row>
    <row ht="14.25" r="178" spans="22:33" thickBot="1">
      <c r="V178" s="6" t="s">
        <v>380</v>
      </c>
      <c r="W178" s="4" t="s">
        <v>1025</v>
      </c>
      <c r="X178" s="2"/>
      <c r="Y178" s="594" t="s">
        <v>959</v>
      </c>
      <c r="Z178" s="595">
        <v>0.06</v>
      </c>
      <c r="AA178" s="151" t="s">
        <v>474</v>
      </c>
      <c r="AB178" s="34" t="s">
        <v>1026</v>
      </c>
      <c r="AC178" s="51" t="str">
        <f>AA178&amp;AB178</f>
        <v>埼玉県伊奈町</v>
      </c>
      <c r="AD178" s="32">
        <v>10.42</v>
      </c>
      <c r="AE178" s="34">
        <v>10.33</v>
      </c>
      <c r="AF178" s="51">
        <v>10.27</v>
      </c>
      <c r="AG178" s="1"/>
    </row>
    <row ht="14.25" r="179" spans="22:33" thickBot="1">
      <c r="V179" s="6" t="s">
        <v>380</v>
      </c>
      <c r="W179" s="4" t="s">
        <v>1027</v>
      </c>
      <c r="X179" s="2"/>
      <c r="Y179" s="594" t="s">
        <v>959</v>
      </c>
      <c r="Z179" s="595">
        <v>0.06</v>
      </c>
      <c r="AA179" s="151" t="s">
        <v>474</v>
      </c>
      <c r="AB179" s="34" t="s">
        <v>1028</v>
      </c>
      <c r="AC179" s="51" t="str">
        <f>AA179&amp;AB179</f>
        <v>埼玉県三芳町</v>
      </c>
      <c r="AD179" s="32">
        <v>10.42</v>
      </c>
      <c r="AE179" s="34">
        <v>10.33</v>
      </c>
      <c r="AF179" s="51">
        <v>10.27</v>
      </c>
      <c r="AG179" s="1"/>
    </row>
    <row ht="14.25" r="180" spans="22:33" thickBot="1">
      <c r="V180" s="6" t="s">
        <v>380</v>
      </c>
      <c r="W180" s="4" t="s">
        <v>1029</v>
      </c>
      <c r="X180" s="2"/>
      <c r="Y180" s="594" t="s">
        <v>959</v>
      </c>
      <c r="Z180" s="595">
        <v>0.06</v>
      </c>
      <c r="AA180" s="151" t="s">
        <v>474</v>
      </c>
      <c r="AB180" s="34" t="s">
        <v>1030</v>
      </c>
      <c r="AC180" s="51" t="str">
        <f>AA180&amp;AB180</f>
        <v>埼玉県宮代町</v>
      </c>
      <c r="AD180" s="32">
        <v>10.42</v>
      </c>
      <c r="AE180" s="34">
        <v>10.33</v>
      </c>
      <c r="AF180" s="51">
        <v>10.27</v>
      </c>
      <c r="AG180" s="1"/>
    </row>
    <row ht="14.25" r="181" spans="22:33" thickBot="1">
      <c r="V181" s="6" t="s">
        <v>380</v>
      </c>
      <c r="W181" s="4" t="s">
        <v>1031</v>
      </c>
      <c r="X181" s="2"/>
      <c r="Y181" s="594" t="s">
        <v>959</v>
      </c>
      <c r="Z181" s="595">
        <v>0.06</v>
      </c>
      <c r="AA181" s="151" t="s">
        <v>474</v>
      </c>
      <c r="AB181" s="34" t="s">
        <v>1032</v>
      </c>
      <c r="AC181" s="51" t="str">
        <f>AA181&amp;AB181</f>
        <v>埼玉県杉戸町</v>
      </c>
      <c r="AD181" s="32">
        <v>10.42</v>
      </c>
      <c r="AE181" s="34">
        <v>10.33</v>
      </c>
      <c r="AF181" s="51">
        <v>10.27</v>
      </c>
      <c r="AG181" s="1"/>
    </row>
    <row ht="14.25" r="182" spans="22:33" thickBot="1">
      <c r="V182" s="6" t="s">
        <v>380</v>
      </c>
      <c r="W182" s="4" t="s">
        <v>1033</v>
      </c>
      <c r="X182" s="2"/>
      <c r="Y182" s="594" t="s">
        <v>959</v>
      </c>
      <c r="Z182" s="595">
        <v>0.06</v>
      </c>
      <c r="AA182" s="151" t="s">
        <v>474</v>
      </c>
      <c r="AB182" s="34" t="s">
        <v>1034</v>
      </c>
      <c r="AC182" s="51" t="str">
        <f>AA182&amp;AB182</f>
        <v>埼玉県松伏町</v>
      </c>
      <c r="AD182" s="32">
        <v>10.42</v>
      </c>
      <c r="AE182" s="34">
        <v>10.33</v>
      </c>
      <c r="AF182" s="51">
        <v>10.27</v>
      </c>
      <c r="AG182" s="1"/>
    </row>
    <row ht="14.25" r="183" spans="22:33" thickBot="1">
      <c r="V183" s="6" t="s">
        <v>380</v>
      </c>
      <c r="W183" s="4" t="s">
        <v>1035</v>
      </c>
      <c r="X183" s="2"/>
      <c r="Y183" s="594" t="s">
        <v>959</v>
      </c>
      <c r="Z183" s="595">
        <v>0.06</v>
      </c>
      <c r="AA183" s="151" t="s">
        <v>483</v>
      </c>
      <c r="AB183" s="34" t="s">
        <v>1036</v>
      </c>
      <c r="AC183" s="51" t="str">
        <f>AA183&amp;AB183</f>
        <v>千葉県木更津市</v>
      </c>
      <c r="AD183" s="32">
        <v>10.42</v>
      </c>
      <c r="AE183" s="34">
        <v>10.33</v>
      </c>
      <c r="AF183" s="51">
        <v>10.27</v>
      </c>
      <c r="AG183" s="1"/>
    </row>
    <row ht="14.25" r="184" spans="22:33" thickBot="1">
      <c r="V184" s="6" t="s">
        <v>380</v>
      </c>
      <c r="W184" s="4" t="s">
        <v>1037</v>
      </c>
      <c r="X184" s="2"/>
      <c r="Y184" s="594" t="s">
        <v>959</v>
      </c>
      <c r="Z184" s="595">
        <v>0.06</v>
      </c>
      <c r="AA184" s="151" t="s">
        <v>483</v>
      </c>
      <c r="AB184" s="34" t="s">
        <v>1038</v>
      </c>
      <c r="AC184" s="51" t="str">
        <f>AA184&amp;AB184</f>
        <v>千葉県野田市</v>
      </c>
      <c r="AD184" s="32">
        <v>10.42</v>
      </c>
      <c r="AE184" s="34">
        <v>10.33</v>
      </c>
      <c r="AF184" s="51">
        <v>10.27</v>
      </c>
      <c r="AG184" s="1"/>
    </row>
    <row ht="14.25" r="185" spans="22:33" thickBot="1">
      <c r="V185" s="6" t="s">
        <v>380</v>
      </c>
      <c r="W185" s="4" t="s">
        <v>1039</v>
      </c>
      <c r="X185" s="2"/>
      <c r="Y185" s="594" t="s">
        <v>959</v>
      </c>
      <c r="Z185" s="595">
        <v>0.06</v>
      </c>
      <c r="AA185" s="151" t="s">
        <v>483</v>
      </c>
      <c r="AB185" s="34" t="s">
        <v>1040</v>
      </c>
      <c r="AC185" s="51" t="str">
        <f>AA185&amp;AB185</f>
        <v>千葉県茂原市</v>
      </c>
      <c r="AD185" s="32">
        <v>10.42</v>
      </c>
      <c r="AE185" s="34">
        <v>10.33</v>
      </c>
      <c r="AF185" s="51">
        <v>10.27</v>
      </c>
      <c r="AG185" s="1"/>
    </row>
    <row ht="14.25" r="186" spans="22:33" thickBot="1">
      <c r="V186" s="6" t="s">
        <v>380</v>
      </c>
      <c r="W186" s="4" t="s">
        <v>1041</v>
      </c>
      <c r="X186" s="2"/>
      <c r="Y186" s="594" t="s">
        <v>959</v>
      </c>
      <c r="Z186" s="595">
        <v>0.06</v>
      </c>
      <c r="AA186" s="151" t="s">
        <v>483</v>
      </c>
      <c r="AB186" s="34" t="s">
        <v>1042</v>
      </c>
      <c r="AC186" s="51" t="str">
        <f>AA186&amp;AB186</f>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AA187&amp;AB187</f>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AA188&amp;AB188</f>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AA189&amp;AB189</f>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AA190&amp;AB190</f>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AA191&amp;AB191</f>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AA192&amp;AB192</f>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AA193&amp;AB193</f>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AA194&amp;AB194</f>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AA195&amp;AB195</f>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AA197&amp;AB197</f>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AA198&amp;AB198</f>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AA199&amp;AB199</f>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AA200&amp;AB200</f>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AA201&amp;AB201</f>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AA202&amp;AB202</f>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AA203&amp;AB203</f>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AA204&amp;AB204</f>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AA205&amp;AB205</f>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AA206&amp;AB206</f>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AA207&amp;AB207</f>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AA208&amp;AB208</f>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AA209&amp;AB209</f>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AA210&amp;AB210</f>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AA211&amp;AB211</f>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AA212&amp;AB212</f>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AA213&amp;AB213</f>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AA214&amp;AB214</f>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AA215&amp;AB215</f>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AA216&amp;AB216</f>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AA217&amp;AB217</f>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AA218&amp;AB218</f>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AA219&amp;AB219</f>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AA220&amp;AB220</f>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AA221&amp;AB221</f>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AA222&amp;AB222</f>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AA223&amp;AB223</f>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AA224&amp;AB224</f>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AA225&amp;AB225</f>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AA226&amp;AB226</f>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AA227&amp;AB227</f>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AA228&amp;AB228</f>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AA229&amp;AB229</f>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AA230&amp;AB230</f>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AA231&amp;AB231</f>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AA232&amp;AB232</f>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AA233&amp;AB233</f>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AA234&amp;AB234</f>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AA235&amp;AB235</f>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AA236&amp;AB236</f>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AA237&amp;AB237</f>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AA238&amp;AB238</f>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AA239&amp;AB239</f>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AA240&amp;AB240</f>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AA241&amp;AB241</f>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AA242&amp;AB242</f>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AA243&amp;AB243</f>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AA244&amp;AB244</f>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AA245&amp;AB245</f>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AA246&amp;AB246</f>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AA247&amp;AB247</f>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AA248&amp;AB248</f>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AA249&amp;AB249</f>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AA250&amp;AB250</f>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AA251&amp;AB251</f>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AA252&amp;AB252</f>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AA253&amp;AB253</f>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AA254&amp;AB254</f>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AA255&amp;AB255</f>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AA256&amp;AB256</f>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AA257&amp;AB257</f>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AA258&amp;AB258</f>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AA259&amp;AB259</f>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AA261&amp;AB261</f>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AA262&amp;AB262</f>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AA263&amp;AB263</f>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AA264&amp;AB264</f>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AA265&amp;AB265</f>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AA266&amp;AB266</f>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AA267&amp;AB267</f>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AA268&amp;AB268</f>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AA269&amp;AB269</f>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AA270&amp;AB270</f>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AA271&amp;AB271</f>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AA272&amp;AB272</f>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AA273&amp;AB273</f>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AA274&amp;AB274</f>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AA275&amp;AB275</f>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AA276&amp;AB276</f>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AA277&amp;AB277</f>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AA278&amp;AB278</f>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AA279&amp;AB279</f>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AA280&amp;AB280</f>
        <v>福岡県那珂川市</v>
      </c>
      <c r="AD280" s="32">
        <v>10.42</v>
      </c>
      <c r="AE280" s="34">
        <v>10.33</v>
      </c>
      <c r="AF280" s="51">
        <v>10.27</v>
      </c>
      <c r="AG280" s="1"/>
    </row>
    <row ht="14.25" r="281" spans="22:33" thickBot="1">
      <c r="V281" s="4" t="s">
        <v>415</v>
      </c>
      <c r="W281" s="4" t="s">
        <v>1230</v>
      </c>
      <c r="X281" s="2"/>
      <c r="Y281" s="600" t="s">
        <v>959</v>
      </c>
      <c r="Z281" s="601">
        <v>0.06</v>
      </c>
      <c r="AA281" s="154" t="s">
        <v>709</v>
      </c>
      <c r="AB281" s="48" t="s">
        <v>1231</v>
      </c>
      <c r="AC281" s="60" t="str">
        <f>AA281&amp;AB281</f>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AA282&amp;AB282</f>
        <v>北海道札幌市</v>
      </c>
      <c r="AD282" s="61">
        <v>10.21</v>
      </c>
      <c r="AE282" s="50">
        <v>10.17</v>
      </c>
      <c r="AF282" s="53">
        <v>10.14</v>
      </c>
      <c r="AG282" s="1"/>
    </row>
    <row r="283" spans="22:33">
      <c r="V283" s="4" t="s">
        <v>415</v>
      </c>
      <c r="W283" s="4" t="s">
        <v>1235</v>
      </c>
      <c r="X283" s="2"/>
      <c r="Y283" s="594" t="s">
        <v>1233</v>
      </c>
      <c r="Z283" s="595">
        <v>0.03</v>
      </c>
      <c r="AA283" s="607" t="s">
        <v>448</v>
      </c>
      <c r="AB283" s="34" t="s">
        <v>1236</v>
      </c>
      <c r="AC283" s="43" t="str">
        <f>AA283&amp;AB283</f>
        <v>茨城県結城市</v>
      </c>
      <c r="AD283" s="32">
        <v>10.21</v>
      </c>
      <c r="AE283" s="34">
        <v>10.17</v>
      </c>
      <c r="AF283" s="51">
        <v>10.14</v>
      </c>
      <c r="AG283" s="1"/>
    </row>
    <row r="284" spans="22:33">
      <c r="V284" s="4" t="s">
        <v>415</v>
      </c>
      <c r="W284" s="4" t="s">
        <v>1237</v>
      </c>
      <c r="X284" s="2"/>
      <c r="Y284" s="594" t="s">
        <v>1233</v>
      </c>
      <c r="Z284" s="595">
        <v>0.03</v>
      </c>
      <c r="AA284" s="607" t="s">
        <v>448</v>
      </c>
      <c r="AB284" s="34" t="s">
        <v>1238</v>
      </c>
      <c r="AC284" s="43" t="str">
        <f>AA284&amp;AB284</f>
        <v>茨城県下妻市</v>
      </c>
      <c r="AD284" s="32">
        <v>10.21</v>
      </c>
      <c r="AE284" s="34">
        <v>10.17</v>
      </c>
      <c r="AF284" s="51">
        <v>10.14</v>
      </c>
      <c r="AG284" s="1"/>
    </row>
    <row r="285" spans="22:33">
      <c r="V285" s="4" t="s">
        <v>415</v>
      </c>
      <c r="W285" s="4" t="s">
        <v>1239</v>
      </c>
      <c r="X285" s="2"/>
      <c r="Y285" s="594" t="s">
        <v>1233</v>
      </c>
      <c r="Z285" s="595">
        <v>0.03</v>
      </c>
      <c r="AA285" s="607" t="s">
        <v>448</v>
      </c>
      <c r="AB285" s="34" t="s">
        <v>1240</v>
      </c>
      <c r="AC285" s="43" t="str">
        <f>AA285&amp;AB285</f>
        <v>茨城県常総市</v>
      </c>
      <c r="AD285" s="32">
        <v>10.21</v>
      </c>
      <c r="AE285" s="34">
        <v>10.17</v>
      </c>
      <c r="AF285" s="51">
        <v>10.14</v>
      </c>
      <c r="AG285" s="1"/>
    </row>
    <row r="286" spans="22:33">
      <c r="V286" s="4" t="s">
        <v>415</v>
      </c>
      <c r="W286" s="4" t="s">
        <v>1241</v>
      </c>
      <c r="X286" s="2"/>
      <c r="Y286" s="594" t="s">
        <v>1233</v>
      </c>
      <c r="Z286" s="595">
        <v>0.03</v>
      </c>
      <c r="AA286" s="607" t="s">
        <v>448</v>
      </c>
      <c r="AB286" s="34" t="s">
        <v>1242</v>
      </c>
      <c r="AC286" s="43" t="str">
        <f>AA286&amp;AB286</f>
        <v>茨城県笠間市</v>
      </c>
      <c r="AD286" s="32">
        <v>10.21</v>
      </c>
      <c r="AE286" s="34">
        <v>10.17</v>
      </c>
      <c r="AF286" s="51">
        <v>10.14</v>
      </c>
      <c r="AG286" s="1"/>
    </row>
    <row r="287" spans="22:33">
      <c r="V287" s="4" t="s">
        <v>415</v>
      </c>
      <c r="W287" s="4" t="s">
        <v>1243</v>
      </c>
      <c r="X287" s="2"/>
      <c r="Y287" s="594" t="s">
        <v>1233</v>
      </c>
      <c r="Z287" s="595">
        <v>0.03</v>
      </c>
      <c r="AA287" s="607" t="s">
        <v>448</v>
      </c>
      <c r="AB287" s="34" t="s">
        <v>1244</v>
      </c>
      <c r="AC287" s="43" t="str">
        <f>AA287&amp;AB287</f>
        <v>茨城県ひたちなか市</v>
      </c>
      <c r="AD287" s="32">
        <v>10.21</v>
      </c>
      <c r="AE287" s="34">
        <v>10.17</v>
      </c>
      <c r="AF287" s="51">
        <v>10.14</v>
      </c>
      <c r="AG287" s="1"/>
    </row>
    <row r="288" spans="22:33">
      <c r="V288" s="4" t="s">
        <v>415</v>
      </c>
      <c r="W288" s="4" t="s">
        <v>1245</v>
      </c>
      <c r="X288" s="2"/>
      <c r="Y288" s="594" t="s">
        <v>1233</v>
      </c>
      <c r="Z288" s="595">
        <v>0.03</v>
      </c>
      <c r="AA288" s="607" t="s">
        <v>448</v>
      </c>
      <c r="AB288" s="34" t="s">
        <v>1246</v>
      </c>
      <c r="AC288" s="43" t="str">
        <f>AA288&amp;AB288</f>
        <v>茨城県那珂市</v>
      </c>
      <c r="AD288" s="32">
        <v>10.21</v>
      </c>
      <c r="AE288" s="34">
        <v>10.17</v>
      </c>
      <c r="AF288" s="51">
        <v>10.14</v>
      </c>
      <c r="AG288" s="1"/>
    </row>
    <row r="289" spans="22:33">
      <c r="V289" s="4" t="s">
        <v>415</v>
      </c>
      <c r="W289" s="4" t="s">
        <v>1247</v>
      </c>
      <c r="X289" s="2"/>
      <c r="Y289" s="594" t="s">
        <v>1233</v>
      </c>
      <c r="Z289" s="595">
        <v>0.03</v>
      </c>
      <c r="AA289" s="607" t="s">
        <v>448</v>
      </c>
      <c r="AB289" s="34" t="s">
        <v>1248</v>
      </c>
      <c r="AC289" s="43" t="str">
        <f>AA289&amp;AB289</f>
        <v>茨城県筑西市</v>
      </c>
      <c r="AD289" s="32">
        <v>10.21</v>
      </c>
      <c r="AE289" s="34">
        <v>10.17</v>
      </c>
      <c r="AF289" s="51">
        <v>10.14</v>
      </c>
      <c r="AG289" s="1"/>
    </row>
    <row r="290" spans="22:33">
      <c r="V290" s="4" t="s">
        <v>415</v>
      </c>
      <c r="W290" s="4" t="s">
        <v>1249</v>
      </c>
      <c r="X290" s="2"/>
      <c r="Y290" s="594" t="s">
        <v>1233</v>
      </c>
      <c r="Z290" s="595">
        <v>0.03</v>
      </c>
      <c r="AA290" s="607" t="s">
        <v>448</v>
      </c>
      <c r="AB290" s="34" t="s">
        <v>1250</v>
      </c>
      <c r="AC290" s="43" t="str">
        <f>AA290&amp;AB290</f>
        <v>茨城県坂東市</v>
      </c>
      <c r="AD290" s="32">
        <v>10.21</v>
      </c>
      <c r="AE290" s="34">
        <v>10.17</v>
      </c>
      <c r="AF290" s="51">
        <v>10.14</v>
      </c>
      <c r="AG290" s="1"/>
    </row>
    <row r="291" spans="22:33">
      <c r="V291" s="4" t="s">
        <v>415</v>
      </c>
      <c r="W291" s="4" t="s">
        <v>1251</v>
      </c>
      <c r="X291" s="2"/>
      <c r="Y291" s="594" t="s">
        <v>1233</v>
      </c>
      <c r="Z291" s="595">
        <v>0.03</v>
      </c>
      <c r="AA291" s="607" t="s">
        <v>448</v>
      </c>
      <c r="AB291" s="34" t="s">
        <v>1252</v>
      </c>
      <c r="AC291" s="43" t="str">
        <f>AA291&amp;AB291</f>
        <v>茨城県稲敷市</v>
      </c>
      <c r="AD291" s="32">
        <v>10.21</v>
      </c>
      <c r="AE291" s="34">
        <v>10.17</v>
      </c>
      <c r="AF291" s="51">
        <v>10.14</v>
      </c>
      <c r="AG291" s="1"/>
    </row>
    <row r="292" spans="22:33">
      <c r="V292" s="4" t="s">
        <v>415</v>
      </c>
      <c r="W292" s="4" t="s">
        <v>1253</v>
      </c>
      <c r="X292" s="2"/>
      <c r="Y292" s="594" t="s">
        <v>1233</v>
      </c>
      <c r="Z292" s="595">
        <v>0.03</v>
      </c>
      <c r="AA292" s="607" t="s">
        <v>448</v>
      </c>
      <c r="AB292" s="34" t="s">
        <v>1254</v>
      </c>
      <c r="AC292" s="43" t="str">
        <f>AA292&amp;AB292</f>
        <v>茨城県つくばみらい市</v>
      </c>
      <c r="AD292" s="32">
        <v>10.21</v>
      </c>
      <c r="AE292" s="34">
        <v>10.17</v>
      </c>
      <c r="AF292" s="51">
        <v>10.14</v>
      </c>
      <c r="AG292" s="1"/>
    </row>
    <row r="293" spans="22:33">
      <c r="V293" s="4" t="s">
        <v>415</v>
      </c>
      <c r="W293" s="4" t="s">
        <v>1255</v>
      </c>
      <c r="X293" s="2"/>
      <c r="Y293" s="594" t="s">
        <v>1233</v>
      </c>
      <c r="Z293" s="595">
        <v>0.03</v>
      </c>
      <c r="AA293" s="607" t="s">
        <v>448</v>
      </c>
      <c r="AB293" s="34" t="s">
        <v>1256</v>
      </c>
      <c r="AC293" s="43" t="str">
        <f>AA293&amp;AB293</f>
        <v>茨城県大洗町</v>
      </c>
      <c r="AD293" s="32">
        <v>10.21</v>
      </c>
      <c r="AE293" s="34">
        <v>10.17</v>
      </c>
      <c r="AF293" s="51">
        <v>10.14</v>
      </c>
      <c r="AG293" s="1"/>
    </row>
    <row r="294" spans="22:33">
      <c r="V294" s="4" t="s">
        <v>415</v>
      </c>
      <c r="W294" s="4" t="s">
        <v>1257</v>
      </c>
      <c r="X294" s="2"/>
      <c r="Y294" s="594" t="s">
        <v>1233</v>
      </c>
      <c r="Z294" s="595">
        <v>0.03</v>
      </c>
      <c r="AA294" s="607" t="s">
        <v>448</v>
      </c>
      <c r="AB294" s="34" t="s">
        <v>1258</v>
      </c>
      <c r="AC294" s="43" t="str">
        <f>AA294&amp;AB294</f>
        <v>茨城県阿見町</v>
      </c>
      <c r="AD294" s="32">
        <v>10.21</v>
      </c>
      <c r="AE294" s="34">
        <v>10.17</v>
      </c>
      <c r="AF294" s="51">
        <v>10.14</v>
      </c>
      <c r="AG294" s="1"/>
    </row>
    <row r="295" spans="22:33">
      <c r="V295" s="4" t="s">
        <v>415</v>
      </c>
      <c r="W295" s="4" t="s">
        <v>1259</v>
      </c>
      <c r="X295" s="2"/>
      <c r="Y295" s="594" t="s">
        <v>1233</v>
      </c>
      <c r="Z295" s="595">
        <v>0.03</v>
      </c>
      <c r="AA295" s="607" t="s">
        <v>448</v>
      </c>
      <c r="AB295" s="34" t="s">
        <v>1260</v>
      </c>
      <c r="AC295" s="43" t="str">
        <f>AA295&amp;AB295</f>
        <v>茨城県河内町</v>
      </c>
      <c r="AD295" s="32">
        <v>10.21</v>
      </c>
      <c r="AE295" s="34">
        <v>10.17</v>
      </c>
      <c r="AF295" s="51">
        <v>10.14</v>
      </c>
      <c r="AG295" s="1"/>
    </row>
    <row r="296" spans="22:33">
      <c r="V296" s="4" t="s">
        <v>423</v>
      </c>
      <c r="W296" s="4" t="s">
        <v>1261</v>
      </c>
      <c r="X296" s="2"/>
      <c r="Y296" s="594" t="s">
        <v>1233</v>
      </c>
      <c r="Z296" s="595">
        <v>0.03</v>
      </c>
      <c r="AA296" s="607" t="s">
        <v>448</v>
      </c>
      <c r="AB296" s="34" t="s">
        <v>1262</v>
      </c>
      <c r="AC296" s="43" t="str">
        <f>AA296&amp;AB296</f>
        <v>茨城県八千代町</v>
      </c>
      <c r="AD296" s="32">
        <v>10.21</v>
      </c>
      <c r="AE296" s="34">
        <v>10.17</v>
      </c>
      <c r="AF296" s="51">
        <v>10.14</v>
      </c>
      <c r="AG296" s="1"/>
    </row>
    <row r="297" spans="22:33">
      <c r="V297" s="4" t="s">
        <v>423</v>
      </c>
      <c r="W297" s="4" t="s">
        <v>1263</v>
      </c>
      <c r="X297" s="2"/>
      <c r="Y297" s="594" t="s">
        <v>1233</v>
      </c>
      <c r="Z297" s="595">
        <v>0.03</v>
      </c>
      <c r="AA297" s="607" t="s">
        <v>448</v>
      </c>
      <c r="AB297" s="34" t="s">
        <v>1264</v>
      </c>
      <c r="AC297" s="43" t="str">
        <f>AA297&amp;AB297</f>
        <v>茨城県五霞町</v>
      </c>
      <c r="AD297" s="32">
        <v>10.21</v>
      </c>
      <c r="AE297" s="34">
        <v>10.17</v>
      </c>
      <c r="AF297" s="51">
        <v>10.14</v>
      </c>
      <c r="AG297" s="1"/>
    </row>
    <row r="298" spans="22:33">
      <c r="V298" s="4" t="s">
        <v>423</v>
      </c>
      <c r="W298" s="4" t="s">
        <v>1265</v>
      </c>
      <c r="X298" s="2"/>
      <c r="Y298" s="594" t="s">
        <v>1233</v>
      </c>
      <c r="Z298" s="595">
        <v>0.03</v>
      </c>
      <c r="AA298" s="607" t="s">
        <v>448</v>
      </c>
      <c r="AB298" s="34" t="s">
        <v>1266</v>
      </c>
      <c r="AC298" s="43" t="str">
        <f>AA298&amp;AB298</f>
        <v>茨城県境町</v>
      </c>
      <c r="AD298" s="32">
        <v>10.21</v>
      </c>
      <c r="AE298" s="34">
        <v>10.17</v>
      </c>
      <c r="AF298" s="51">
        <v>10.14</v>
      </c>
      <c r="AG298" s="1"/>
    </row>
    <row r="299" spans="22:33">
      <c r="V299" s="4" t="s">
        <v>423</v>
      </c>
      <c r="W299" s="4" t="s">
        <v>1267</v>
      </c>
      <c r="X299" s="2"/>
      <c r="Y299" s="594" t="s">
        <v>1233</v>
      </c>
      <c r="Z299" s="595">
        <v>0.03</v>
      </c>
      <c r="AA299" s="607" t="s">
        <v>456</v>
      </c>
      <c r="AB299" s="34" t="s">
        <v>1268</v>
      </c>
      <c r="AC299" s="43" t="str">
        <f>AA299&amp;AB299</f>
        <v>栃木県栃木市</v>
      </c>
      <c r="AD299" s="32">
        <v>10.21</v>
      </c>
      <c r="AE299" s="34">
        <v>10.17</v>
      </c>
      <c r="AF299" s="51">
        <v>10.14</v>
      </c>
      <c r="AG299" s="1"/>
    </row>
    <row r="300" spans="22:33">
      <c r="V300" s="4" t="s">
        <v>423</v>
      </c>
      <c r="W300" s="4" t="s">
        <v>1269</v>
      </c>
      <c r="X300" s="2"/>
      <c r="Y300" s="594" t="s">
        <v>1233</v>
      </c>
      <c r="Z300" s="595">
        <v>0.03</v>
      </c>
      <c r="AA300" s="607" t="s">
        <v>456</v>
      </c>
      <c r="AB300" s="34" t="s">
        <v>1270</v>
      </c>
      <c r="AC300" s="43" t="str">
        <f>AA300&amp;AB300</f>
        <v>栃木県鹿沼市</v>
      </c>
      <c r="AD300" s="32">
        <v>10.21</v>
      </c>
      <c r="AE300" s="34">
        <v>10.17</v>
      </c>
      <c r="AF300" s="51">
        <v>10.14</v>
      </c>
      <c r="AG300" s="1"/>
    </row>
    <row r="301" spans="22:33">
      <c r="V301" s="4" t="s">
        <v>423</v>
      </c>
      <c r="W301" s="4" t="s">
        <v>1271</v>
      </c>
      <c r="X301" s="2"/>
      <c r="Y301" s="594" t="s">
        <v>1233</v>
      </c>
      <c r="Z301" s="595">
        <v>0.03</v>
      </c>
      <c r="AA301" s="607" t="s">
        <v>456</v>
      </c>
      <c r="AB301" s="34" t="s">
        <v>1272</v>
      </c>
      <c r="AC301" s="43" t="str">
        <f>AA301&amp;AB301</f>
        <v>栃木県日光市</v>
      </c>
      <c r="AD301" s="32">
        <v>10.21</v>
      </c>
      <c r="AE301" s="34">
        <v>10.17</v>
      </c>
      <c r="AF301" s="51">
        <v>10.14</v>
      </c>
      <c r="AG301" s="1"/>
    </row>
    <row r="302" spans="22:33">
      <c r="V302" s="4" t="s">
        <v>423</v>
      </c>
      <c r="W302" s="4" t="s">
        <v>1273</v>
      </c>
      <c r="X302" s="2"/>
      <c r="Y302" s="594" t="s">
        <v>1233</v>
      </c>
      <c r="Z302" s="595">
        <v>0.03</v>
      </c>
      <c r="AA302" s="607" t="s">
        <v>456</v>
      </c>
      <c r="AB302" s="34" t="s">
        <v>1274</v>
      </c>
      <c r="AC302" s="43" t="str">
        <f>AA302&amp;AB302</f>
        <v>栃木県小山市</v>
      </c>
      <c r="AD302" s="32">
        <v>10.21</v>
      </c>
      <c r="AE302" s="34">
        <v>10.17</v>
      </c>
      <c r="AF302" s="51">
        <v>10.14</v>
      </c>
      <c r="AG302" s="1"/>
    </row>
    <row r="303" spans="22:33">
      <c r="V303" s="4" t="s">
        <v>423</v>
      </c>
      <c r="W303" s="4" t="s">
        <v>1275</v>
      </c>
      <c r="X303" s="2"/>
      <c r="Y303" s="594" t="s">
        <v>1233</v>
      </c>
      <c r="Z303" s="595">
        <v>0.03</v>
      </c>
      <c r="AA303" s="607" t="s">
        <v>456</v>
      </c>
      <c r="AB303" s="34" t="s">
        <v>1276</v>
      </c>
      <c r="AC303" s="43" t="str">
        <f>AA303&amp;AB303</f>
        <v>栃木県真岡市</v>
      </c>
      <c r="AD303" s="32">
        <v>10.21</v>
      </c>
      <c r="AE303" s="34">
        <v>10.17</v>
      </c>
      <c r="AF303" s="51">
        <v>10.14</v>
      </c>
      <c r="AG303" s="1"/>
    </row>
    <row r="304" spans="22:33">
      <c r="V304" s="4" t="s">
        <v>423</v>
      </c>
      <c r="W304" s="4" t="s">
        <v>1277</v>
      </c>
      <c r="X304" s="2"/>
      <c r="Y304" s="594" t="s">
        <v>1233</v>
      </c>
      <c r="Z304" s="595">
        <v>0.03</v>
      </c>
      <c r="AA304" s="607" t="s">
        <v>456</v>
      </c>
      <c r="AB304" s="34" t="s">
        <v>1278</v>
      </c>
      <c r="AC304" s="43" t="str">
        <f>AA304&amp;AB304</f>
        <v>栃木県大田原市</v>
      </c>
      <c r="AD304" s="32">
        <v>10.21</v>
      </c>
      <c r="AE304" s="34">
        <v>10.17</v>
      </c>
      <c r="AF304" s="51">
        <v>10.14</v>
      </c>
      <c r="AG304" s="1"/>
    </row>
    <row r="305" spans="22:33">
      <c r="V305" s="4" t="s">
        <v>423</v>
      </c>
      <c r="W305" s="4" t="s">
        <v>1279</v>
      </c>
      <c r="X305" s="2"/>
      <c r="Y305" s="594" t="s">
        <v>1233</v>
      </c>
      <c r="Z305" s="595">
        <v>0.03</v>
      </c>
      <c r="AA305" s="607" t="s">
        <v>456</v>
      </c>
      <c r="AB305" s="34" t="s">
        <v>1280</v>
      </c>
      <c r="AC305" s="43" t="str">
        <f>AA305&amp;AB305</f>
        <v>栃木県さくら市</v>
      </c>
      <c r="AD305" s="32">
        <v>10.21</v>
      </c>
      <c r="AE305" s="34">
        <v>10.17</v>
      </c>
      <c r="AF305" s="51">
        <v>10.14</v>
      </c>
      <c r="AG305" s="1"/>
    </row>
    <row r="306" spans="22:33">
      <c r="V306" s="4" t="s">
        <v>423</v>
      </c>
      <c r="W306" s="4" t="s">
        <v>1281</v>
      </c>
      <c r="X306" s="2"/>
      <c r="Y306" s="594" t="s">
        <v>1233</v>
      </c>
      <c r="Z306" s="595">
        <v>0.03</v>
      </c>
      <c r="AA306" s="607" t="s">
        <v>456</v>
      </c>
      <c r="AB306" s="34" t="s">
        <v>1282</v>
      </c>
      <c r="AC306" s="43" t="str">
        <f>AA306&amp;AB306</f>
        <v>栃木県下野市</v>
      </c>
      <c r="AD306" s="32">
        <v>10.21</v>
      </c>
      <c r="AE306" s="34">
        <v>10.17</v>
      </c>
      <c r="AF306" s="51">
        <v>10.14</v>
      </c>
      <c r="AG306" s="1"/>
    </row>
    <row r="307" spans="22:33">
      <c r="V307" s="4" t="s">
        <v>423</v>
      </c>
      <c r="W307" s="4" t="s">
        <v>1283</v>
      </c>
      <c r="X307" s="2"/>
      <c r="Y307" s="594" t="s">
        <v>1233</v>
      </c>
      <c r="Z307" s="595">
        <v>0.03</v>
      </c>
      <c r="AA307" s="607" t="s">
        <v>456</v>
      </c>
      <c r="AB307" s="34" t="s">
        <v>1284</v>
      </c>
      <c r="AC307" s="43" t="str">
        <f>AA307&amp;AB307</f>
        <v>栃木県壬生町</v>
      </c>
      <c r="AD307" s="32">
        <v>10.21</v>
      </c>
      <c r="AE307" s="34">
        <v>10.17</v>
      </c>
      <c r="AF307" s="51">
        <v>10.14</v>
      </c>
      <c r="AG307" s="1"/>
    </row>
    <row r="308" spans="22:33">
      <c r="V308" s="4" t="s">
        <v>423</v>
      </c>
      <c r="W308" s="4" t="s">
        <v>1285</v>
      </c>
      <c r="X308" s="2"/>
      <c r="Y308" s="594" t="s">
        <v>1233</v>
      </c>
      <c r="Z308" s="595">
        <v>0.03</v>
      </c>
      <c r="AA308" s="607" t="s">
        <v>463</v>
      </c>
      <c r="AB308" s="34" t="s">
        <v>1286</v>
      </c>
      <c r="AC308" s="43" t="str">
        <f>AA308&amp;AB308</f>
        <v>群馬県前橋市</v>
      </c>
      <c r="AD308" s="32">
        <v>10.21</v>
      </c>
      <c r="AE308" s="34">
        <v>10.17</v>
      </c>
      <c r="AF308" s="51">
        <v>10.14</v>
      </c>
      <c r="AG308" s="1"/>
    </row>
    <row r="309" spans="22:33">
      <c r="V309" s="4" t="s">
        <v>423</v>
      </c>
      <c r="W309" s="4" t="s">
        <v>1287</v>
      </c>
      <c r="X309" s="2"/>
      <c r="Y309" s="594" t="s">
        <v>1233</v>
      </c>
      <c r="Z309" s="595">
        <v>0.03</v>
      </c>
      <c r="AA309" s="607" t="s">
        <v>463</v>
      </c>
      <c r="AB309" s="34" t="s">
        <v>1288</v>
      </c>
      <c r="AC309" s="43" t="str">
        <f>AA309&amp;AB309</f>
        <v>群馬県伊勢崎市</v>
      </c>
      <c r="AD309" s="32">
        <v>10.21</v>
      </c>
      <c r="AE309" s="34">
        <v>10.17</v>
      </c>
      <c r="AF309" s="51">
        <v>10.14</v>
      </c>
      <c r="AG309" s="1"/>
    </row>
    <row r="310" spans="22:33">
      <c r="V310" s="4" t="s">
        <v>423</v>
      </c>
      <c r="W310" s="4" t="s">
        <v>1289</v>
      </c>
      <c r="X310" s="2"/>
      <c r="Y310" s="594" t="s">
        <v>1233</v>
      </c>
      <c r="Z310" s="595">
        <v>0.03</v>
      </c>
      <c r="AA310" s="607" t="s">
        <v>463</v>
      </c>
      <c r="AB310" s="34" t="s">
        <v>1290</v>
      </c>
      <c r="AC310" s="43" t="str">
        <f>AA310&amp;AB310</f>
        <v>群馬県太田市</v>
      </c>
      <c r="AD310" s="32">
        <v>10.21</v>
      </c>
      <c r="AE310" s="34">
        <v>10.17</v>
      </c>
      <c r="AF310" s="51">
        <v>10.14</v>
      </c>
      <c r="AG310" s="1"/>
    </row>
    <row r="311" spans="22:33">
      <c r="V311" s="4" t="s">
        <v>423</v>
      </c>
      <c r="W311" s="4" t="s">
        <v>1291</v>
      </c>
      <c r="X311" s="2"/>
      <c r="Y311" s="594" t="s">
        <v>1233</v>
      </c>
      <c r="Z311" s="595">
        <v>0.03</v>
      </c>
      <c r="AA311" s="607" t="s">
        <v>463</v>
      </c>
      <c r="AB311" s="34" t="s">
        <v>1292</v>
      </c>
      <c r="AC311" s="43" t="str">
        <f>AA311&amp;AB311</f>
        <v>群馬県渋川市</v>
      </c>
      <c r="AD311" s="32">
        <v>10.21</v>
      </c>
      <c r="AE311" s="34">
        <v>10.17</v>
      </c>
      <c r="AF311" s="51">
        <v>10.14</v>
      </c>
      <c r="AG311" s="1"/>
    </row>
    <row r="312" spans="22:33">
      <c r="V312" s="4" t="s">
        <v>423</v>
      </c>
      <c r="W312" s="4" t="s">
        <v>1293</v>
      </c>
      <c r="X312" s="2"/>
      <c r="Y312" s="594" t="s">
        <v>1233</v>
      </c>
      <c r="Z312" s="595">
        <v>0.03</v>
      </c>
      <c r="AA312" s="607" t="s">
        <v>463</v>
      </c>
      <c r="AB312" s="34" t="s">
        <v>1294</v>
      </c>
      <c r="AC312" s="43" t="str">
        <f>AA312&amp;AB312</f>
        <v>群馬県榛東村</v>
      </c>
      <c r="AD312" s="32">
        <v>10.21</v>
      </c>
      <c r="AE312" s="34">
        <v>10.17</v>
      </c>
      <c r="AF312" s="51">
        <v>10.14</v>
      </c>
      <c r="AG312" s="1"/>
    </row>
    <row r="313" spans="22:33">
      <c r="V313" s="4" t="s">
        <v>423</v>
      </c>
      <c r="W313" s="4" t="s">
        <v>1295</v>
      </c>
      <c r="X313" s="2"/>
      <c r="Y313" s="594" t="s">
        <v>1233</v>
      </c>
      <c r="Z313" s="595">
        <v>0.03</v>
      </c>
      <c r="AA313" s="607" t="s">
        <v>463</v>
      </c>
      <c r="AB313" s="34" t="s">
        <v>1296</v>
      </c>
      <c r="AC313" s="43" t="str">
        <f>AA313&amp;AB313</f>
        <v>群馬県吉岡町</v>
      </c>
      <c r="AD313" s="32">
        <v>10.21</v>
      </c>
      <c r="AE313" s="34">
        <v>10.17</v>
      </c>
      <c r="AF313" s="51">
        <v>10.14</v>
      </c>
      <c r="AG313" s="1"/>
    </row>
    <row r="314" spans="22:33">
      <c r="V314" s="4" t="s">
        <v>423</v>
      </c>
      <c r="W314" s="4" t="s">
        <v>1297</v>
      </c>
      <c r="X314" s="2"/>
      <c r="Y314" s="594" t="s">
        <v>1233</v>
      </c>
      <c r="Z314" s="595">
        <v>0.03</v>
      </c>
      <c r="AA314" s="607" t="s">
        <v>463</v>
      </c>
      <c r="AB314" s="34" t="s">
        <v>1298</v>
      </c>
      <c r="AC314" s="43" t="str">
        <f>AA314&amp;AB314</f>
        <v>群馬県玉村町</v>
      </c>
      <c r="AD314" s="32">
        <v>10.21</v>
      </c>
      <c r="AE314" s="34">
        <v>10.17</v>
      </c>
      <c r="AF314" s="51">
        <v>10.14</v>
      </c>
      <c r="AG314" s="1"/>
    </row>
    <row r="315" spans="22:33">
      <c r="V315" s="4" t="s">
        <v>423</v>
      </c>
      <c r="W315" s="4" t="s">
        <v>1299</v>
      </c>
      <c r="X315" s="2"/>
      <c r="Y315" s="594" t="s">
        <v>1233</v>
      </c>
      <c r="Z315" s="595">
        <v>0.03</v>
      </c>
      <c r="AA315" s="607" t="s">
        <v>474</v>
      </c>
      <c r="AB315" s="34" t="s">
        <v>1300</v>
      </c>
      <c r="AC315" s="43" t="str">
        <f>AA315&amp;AB315</f>
        <v>埼玉県熊谷市</v>
      </c>
      <c r="AD315" s="32">
        <v>10.21</v>
      </c>
      <c r="AE315" s="34">
        <v>10.17</v>
      </c>
      <c r="AF315" s="51">
        <v>10.14</v>
      </c>
      <c r="AG315" s="1"/>
    </row>
    <row r="316" spans="22:33">
      <c r="V316" s="4" t="s">
        <v>423</v>
      </c>
      <c r="W316" s="4" t="s">
        <v>1301</v>
      </c>
      <c r="X316" s="2"/>
      <c r="Y316" s="594" t="s">
        <v>1233</v>
      </c>
      <c r="Z316" s="595">
        <v>0.03</v>
      </c>
      <c r="AA316" s="607" t="s">
        <v>474</v>
      </c>
      <c r="AB316" s="34" t="s">
        <v>1302</v>
      </c>
      <c r="AC316" s="43" t="str">
        <f>AA316&amp;AB316</f>
        <v>埼玉県深谷市</v>
      </c>
      <c r="AD316" s="32">
        <v>10.21</v>
      </c>
      <c r="AE316" s="34">
        <v>10.17</v>
      </c>
      <c r="AF316" s="51">
        <v>10.14</v>
      </c>
      <c r="AG316" s="1"/>
    </row>
    <row r="317" spans="22:33">
      <c r="V317" s="4" t="s">
        <v>423</v>
      </c>
      <c r="W317" s="4" t="s">
        <v>1303</v>
      </c>
      <c r="X317" s="2"/>
      <c r="Y317" s="594" t="s">
        <v>1233</v>
      </c>
      <c r="Z317" s="595">
        <v>0.03</v>
      </c>
      <c r="AA317" s="607" t="s">
        <v>474</v>
      </c>
      <c r="AB317" s="34" t="s">
        <v>1304</v>
      </c>
      <c r="AC317" s="43" t="str">
        <f>AA317&amp;AB317</f>
        <v>埼玉県日高市</v>
      </c>
      <c r="AD317" s="32">
        <v>10.21</v>
      </c>
      <c r="AE317" s="34">
        <v>10.17</v>
      </c>
      <c r="AF317" s="51">
        <v>10.14</v>
      </c>
      <c r="AG317" s="1"/>
    </row>
    <row r="318" spans="22:33">
      <c r="V318" s="4" t="s">
        <v>423</v>
      </c>
      <c r="W318" s="4" t="s">
        <v>1305</v>
      </c>
      <c r="X318" s="2"/>
      <c r="Y318" s="594" t="s">
        <v>1233</v>
      </c>
      <c r="Z318" s="595">
        <v>0.03</v>
      </c>
      <c r="AA318" s="607" t="s">
        <v>474</v>
      </c>
      <c r="AB318" s="34" t="s">
        <v>1306</v>
      </c>
      <c r="AC318" s="43" t="str">
        <f>AA318&amp;AB318</f>
        <v>埼玉県毛呂山町</v>
      </c>
      <c r="AD318" s="32">
        <v>10.21</v>
      </c>
      <c r="AE318" s="34">
        <v>10.17</v>
      </c>
      <c r="AF318" s="51">
        <v>10.14</v>
      </c>
      <c r="AG318" s="1"/>
    </row>
    <row r="319" spans="22:33">
      <c r="V319" s="4" t="s">
        <v>423</v>
      </c>
      <c r="W319" s="4" t="s">
        <v>1307</v>
      </c>
      <c r="X319" s="2"/>
      <c r="Y319" s="594" t="s">
        <v>1233</v>
      </c>
      <c r="Z319" s="595">
        <v>0.03</v>
      </c>
      <c r="AA319" s="607" t="s">
        <v>474</v>
      </c>
      <c r="AB319" s="34" t="s">
        <v>1308</v>
      </c>
      <c r="AC319" s="43" t="str">
        <f>AA319&amp;AB319</f>
        <v>埼玉県越生町</v>
      </c>
      <c r="AD319" s="32">
        <v>10.21</v>
      </c>
      <c r="AE319" s="34">
        <v>10.17</v>
      </c>
      <c r="AF319" s="51">
        <v>10.14</v>
      </c>
      <c r="AG319" s="1"/>
    </row>
    <row r="320" spans="22:33">
      <c r="V320" s="4" t="s">
        <v>423</v>
      </c>
      <c r="W320" s="4" t="s">
        <v>1309</v>
      </c>
      <c r="X320" s="2"/>
      <c r="Y320" s="594" t="s">
        <v>1233</v>
      </c>
      <c r="Z320" s="595">
        <v>0.03</v>
      </c>
      <c r="AA320" s="607" t="s">
        <v>474</v>
      </c>
      <c r="AB320" s="34" t="s">
        <v>1310</v>
      </c>
      <c r="AC320" s="43" t="str">
        <f>AA320&amp;AB320</f>
        <v>埼玉県滑川町</v>
      </c>
      <c r="AD320" s="32">
        <v>10.21</v>
      </c>
      <c r="AE320" s="34">
        <v>10.17</v>
      </c>
      <c r="AF320" s="51">
        <v>10.14</v>
      </c>
      <c r="AG320" s="1"/>
    </row>
    <row r="321" spans="22:33">
      <c r="V321" s="4" t="s">
        <v>433</v>
      </c>
      <c r="W321" s="4" t="s">
        <v>1311</v>
      </c>
      <c r="X321" s="2"/>
      <c r="Y321" s="594" t="s">
        <v>1233</v>
      </c>
      <c r="Z321" s="595">
        <v>0.03</v>
      </c>
      <c r="AA321" s="607" t="s">
        <v>474</v>
      </c>
      <c r="AB321" s="34" t="s">
        <v>1312</v>
      </c>
      <c r="AC321" s="43" t="str">
        <f>AA321&amp;AB321</f>
        <v>埼玉県川島町</v>
      </c>
      <c r="AD321" s="32">
        <v>10.21</v>
      </c>
      <c r="AE321" s="34">
        <v>10.17</v>
      </c>
      <c r="AF321" s="51">
        <v>10.14</v>
      </c>
      <c r="AG321" s="1"/>
    </row>
    <row r="322" spans="22:33">
      <c r="V322" s="4" t="s">
        <v>433</v>
      </c>
      <c r="W322" s="4" t="s">
        <v>1313</v>
      </c>
      <c r="X322" s="2"/>
      <c r="Y322" s="594" t="s">
        <v>1233</v>
      </c>
      <c r="Z322" s="595">
        <v>0.03</v>
      </c>
      <c r="AA322" s="607" t="s">
        <v>474</v>
      </c>
      <c r="AB322" s="34" t="s">
        <v>1314</v>
      </c>
      <c r="AC322" s="43" t="str">
        <f>AA322&amp;AB322</f>
        <v>埼玉県吉見町</v>
      </c>
      <c r="AD322" s="32">
        <v>10.21</v>
      </c>
      <c r="AE322" s="34">
        <v>10.17</v>
      </c>
      <c r="AF322" s="51">
        <v>10.14</v>
      </c>
      <c r="AG322" s="1"/>
    </row>
    <row r="323" spans="22:33">
      <c r="V323" s="4" t="s">
        <v>433</v>
      </c>
      <c r="W323" s="4" t="s">
        <v>1315</v>
      </c>
      <c r="X323" s="2"/>
      <c r="Y323" s="594" t="s">
        <v>1233</v>
      </c>
      <c r="Z323" s="595">
        <v>0.03</v>
      </c>
      <c r="AA323" s="607" t="s">
        <v>474</v>
      </c>
      <c r="AB323" s="34" t="s">
        <v>1316</v>
      </c>
      <c r="AC323" s="43" t="str">
        <f>AA323&amp;AB323</f>
        <v>埼玉県鳩山町</v>
      </c>
      <c r="AD323" s="32">
        <v>10.21</v>
      </c>
      <c r="AE323" s="34">
        <v>10.17</v>
      </c>
      <c r="AF323" s="51">
        <v>10.14</v>
      </c>
      <c r="AG323" s="1"/>
    </row>
    <row r="324" spans="22:33">
      <c r="V324" s="4" t="s">
        <v>433</v>
      </c>
      <c r="W324" s="4" t="s">
        <v>1317</v>
      </c>
      <c r="X324" s="2"/>
      <c r="Y324" s="594" t="s">
        <v>1233</v>
      </c>
      <c r="Z324" s="595">
        <v>0.03</v>
      </c>
      <c r="AA324" s="607" t="s">
        <v>474</v>
      </c>
      <c r="AB324" s="34" t="s">
        <v>1318</v>
      </c>
      <c r="AC324" s="43" t="str">
        <f>AA324&amp;AB324</f>
        <v>埼玉県寄居町</v>
      </c>
      <c r="AD324" s="32">
        <v>10.21</v>
      </c>
      <c r="AE324" s="34">
        <v>10.17</v>
      </c>
      <c r="AF324" s="51">
        <v>10.14</v>
      </c>
      <c r="AG324" s="1"/>
    </row>
    <row r="325" spans="22:33">
      <c r="V325" s="4" t="s">
        <v>433</v>
      </c>
      <c r="W325" s="4" t="s">
        <v>1319</v>
      </c>
      <c r="X325" s="2"/>
      <c r="Y325" s="594" t="s">
        <v>1233</v>
      </c>
      <c r="Z325" s="595">
        <v>0.03</v>
      </c>
      <c r="AA325" s="607" t="s">
        <v>483</v>
      </c>
      <c r="AB325" s="34" t="s">
        <v>1320</v>
      </c>
      <c r="AC325" s="43" t="str">
        <f>AA325&amp;AB325</f>
        <v>千葉県東金市</v>
      </c>
      <c r="AD325" s="32">
        <v>10.21</v>
      </c>
      <c r="AE325" s="34">
        <v>10.17</v>
      </c>
      <c r="AF325" s="51">
        <v>10.14</v>
      </c>
      <c r="AG325" s="1"/>
    </row>
    <row r="326" spans="22:33">
      <c r="V326" s="4" t="s">
        <v>433</v>
      </c>
      <c r="W326" s="4" t="s">
        <v>1321</v>
      </c>
      <c r="X326" s="2"/>
      <c r="Y326" s="594" t="s">
        <v>1233</v>
      </c>
      <c r="Z326" s="595">
        <v>0.03</v>
      </c>
      <c r="AA326" s="607" t="s">
        <v>483</v>
      </c>
      <c r="AB326" s="34" t="s">
        <v>1322</v>
      </c>
      <c r="AC326" s="43" t="str">
        <f>AA326&amp;AB326</f>
        <v>千葉県君津市</v>
      </c>
      <c r="AD326" s="32">
        <v>10.21</v>
      </c>
      <c r="AE326" s="34">
        <v>10.17</v>
      </c>
      <c r="AF326" s="51">
        <v>10.14</v>
      </c>
      <c r="AG326" s="1"/>
    </row>
    <row r="327" spans="22:33">
      <c r="V327" s="4" t="s">
        <v>433</v>
      </c>
      <c r="W327" s="4" t="s">
        <v>1323</v>
      </c>
      <c r="X327" s="2"/>
      <c r="Y327" s="594" t="s">
        <v>1233</v>
      </c>
      <c r="Z327" s="595">
        <v>0.03</v>
      </c>
      <c r="AA327" s="607" t="s">
        <v>483</v>
      </c>
      <c r="AB327" s="34" t="s">
        <v>1324</v>
      </c>
      <c r="AC327" s="43" t="str">
        <f>AA327&amp;AB327</f>
        <v>千葉県富津市</v>
      </c>
      <c r="AD327" s="32">
        <v>10.21</v>
      </c>
      <c r="AE327" s="34">
        <v>10.17</v>
      </c>
      <c r="AF327" s="51">
        <v>10.14</v>
      </c>
      <c r="AG327" s="1"/>
    </row>
    <row r="328" spans="22:33">
      <c r="V328" s="4" t="s">
        <v>433</v>
      </c>
      <c r="W328" s="4" t="s">
        <v>1325</v>
      </c>
      <c r="X328" s="2"/>
      <c r="Y328" s="594" t="s">
        <v>1233</v>
      </c>
      <c r="Z328" s="595">
        <v>0.03</v>
      </c>
      <c r="AA328" s="607" t="s">
        <v>483</v>
      </c>
      <c r="AB328" s="34" t="s">
        <v>1326</v>
      </c>
      <c r="AC328" s="43" t="str">
        <f>AA328&amp;AB328</f>
        <v>千葉県八街市</v>
      </c>
      <c r="AD328" s="32">
        <v>10.21</v>
      </c>
      <c r="AE328" s="34">
        <v>10.17</v>
      </c>
      <c r="AF328" s="51">
        <v>10.14</v>
      </c>
      <c r="AG328" s="1"/>
    </row>
    <row r="329" spans="22:33">
      <c r="V329" s="4" t="s">
        <v>433</v>
      </c>
      <c r="W329" s="4" t="s">
        <v>1327</v>
      </c>
      <c r="X329" s="2"/>
      <c r="Y329" s="594" t="s">
        <v>1233</v>
      </c>
      <c r="Z329" s="595">
        <v>0.03</v>
      </c>
      <c r="AA329" s="607" t="s">
        <v>483</v>
      </c>
      <c r="AB329" s="34" t="s">
        <v>1328</v>
      </c>
      <c r="AC329" s="43" t="str">
        <f>AA329&amp;AB329</f>
        <v>千葉県富里市</v>
      </c>
      <c r="AD329" s="32">
        <v>10.21</v>
      </c>
      <c r="AE329" s="34">
        <v>10.17</v>
      </c>
      <c r="AF329" s="51">
        <v>10.14</v>
      </c>
      <c r="AG329" s="1"/>
    </row>
    <row r="330" spans="22:33">
      <c r="V330" s="4" t="s">
        <v>433</v>
      </c>
      <c r="W330" s="4" t="s">
        <v>1329</v>
      </c>
      <c r="X330" s="2"/>
      <c r="Y330" s="594" t="s">
        <v>1233</v>
      </c>
      <c r="Z330" s="595">
        <v>0.03</v>
      </c>
      <c r="AA330" s="607" t="s">
        <v>483</v>
      </c>
      <c r="AB330" s="34" t="s">
        <v>1330</v>
      </c>
      <c r="AC330" s="43" t="str">
        <f>AA330&amp;AB330</f>
        <v>千葉県山武市</v>
      </c>
      <c r="AD330" s="32">
        <v>10.21</v>
      </c>
      <c r="AE330" s="34">
        <v>10.17</v>
      </c>
      <c r="AF330" s="51">
        <v>10.14</v>
      </c>
      <c r="AG330" s="1"/>
    </row>
    <row r="331" spans="22:33">
      <c r="V331" s="4" t="s">
        <v>433</v>
      </c>
      <c r="W331" s="4" t="s">
        <v>1331</v>
      </c>
      <c r="X331" s="2"/>
      <c r="Y331" s="594" t="s">
        <v>1233</v>
      </c>
      <c r="Z331" s="595">
        <v>0.03</v>
      </c>
      <c r="AA331" s="607" t="s">
        <v>483</v>
      </c>
      <c r="AB331" s="34" t="s">
        <v>1332</v>
      </c>
      <c r="AC331" s="43" t="str">
        <f>AA331&amp;AB331</f>
        <v>千葉県大網白里市</v>
      </c>
      <c r="AD331" s="32">
        <v>10.21</v>
      </c>
      <c r="AE331" s="34">
        <v>10.17</v>
      </c>
      <c r="AF331" s="51">
        <v>10.14</v>
      </c>
      <c r="AG331" s="1"/>
    </row>
    <row r="332" spans="22:33">
      <c r="V332" s="4" t="s">
        <v>433</v>
      </c>
      <c r="W332" s="4" t="s">
        <v>1333</v>
      </c>
      <c r="X332" s="2"/>
      <c r="Y332" s="594" t="s">
        <v>1233</v>
      </c>
      <c r="Z332" s="595">
        <v>0.03</v>
      </c>
      <c r="AA332" s="607" t="s">
        <v>483</v>
      </c>
      <c r="AB332" s="34" t="s">
        <v>1334</v>
      </c>
      <c r="AC332" s="43" t="str">
        <f>AA332&amp;AB332</f>
        <v>千葉県長柄町</v>
      </c>
      <c r="AD332" s="32">
        <v>10.21</v>
      </c>
      <c r="AE332" s="34">
        <v>10.17</v>
      </c>
      <c r="AF332" s="51">
        <v>10.14</v>
      </c>
      <c r="AG332" s="1"/>
    </row>
    <row r="333" spans="22:33">
      <c r="V333" s="4" t="s">
        <v>433</v>
      </c>
      <c r="W333" s="4" t="s">
        <v>1335</v>
      </c>
      <c r="X333" s="2"/>
      <c r="Y333" s="594" t="s">
        <v>1233</v>
      </c>
      <c r="Z333" s="595">
        <v>0.03</v>
      </c>
      <c r="AA333" s="607" t="s">
        <v>483</v>
      </c>
      <c r="AB333" s="34" t="s">
        <v>1336</v>
      </c>
      <c r="AC333" s="43" t="str">
        <f>AA333&amp;AB333</f>
        <v>千葉県長南町</v>
      </c>
      <c r="AD333" s="32">
        <v>10.21</v>
      </c>
      <c r="AE333" s="34">
        <v>10.17</v>
      </c>
      <c r="AF333" s="51">
        <v>10.14</v>
      </c>
      <c r="AG333" s="1"/>
    </row>
    <row r="334" spans="22:33">
      <c r="V334" s="4" t="s">
        <v>433</v>
      </c>
      <c r="W334" s="4" t="s">
        <v>1337</v>
      </c>
      <c r="X334" s="2"/>
      <c r="Y334" s="594" t="s">
        <v>1233</v>
      </c>
      <c r="Z334" s="595">
        <v>0.03</v>
      </c>
      <c r="AA334" s="607" t="s">
        <v>500</v>
      </c>
      <c r="AB334" s="34" t="s">
        <v>1338</v>
      </c>
      <c r="AC334" s="43" t="str">
        <f>AA334&amp;AB334</f>
        <v>神奈川県南足柄市</v>
      </c>
      <c r="AD334" s="32">
        <v>10.21</v>
      </c>
      <c r="AE334" s="34">
        <v>10.17</v>
      </c>
      <c r="AF334" s="51">
        <v>10.14</v>
      </c>
      <c r="AG334" s="1"/>
    </row>
    <row r="335" spans="22:33">
      <c r="V335" s="4" t="s">
        <v>433</v>
      </c>
      <c r="W335" s="4" t="s">
        <v>1339</v>
      </c>
      <c r="X335" s="2"/>
      <c r="Y335" s="594" t="s">
        <v>1233</v>
      </c>
      <c r="Z335" s="595">
        <v>0.03</v>
      </c>
      <c r="AA335" s="607" t="s">
        <v>500</v>
      </c>
      <c r="AB335" s="34" t="s">
        <v>1340</v>
      </c>
      <c r="AC335" s="43" t="str">
        <f>AA335&amp;AB335</f>
        <v>神奈川県山北町</v>
      </c>
      <c r="AD335" s="32">
        <v>10.21</v>
      </c>
      <c r="AE335" s="34">
        <v>10.17</v>
      </c>
      <c r="AF335" s="51">
        <v>10.14</v>
      </c>
      <c r="AG335" s="1"/>
    </row>
    <row r="336" spans="22:33">
      <c r="V336" s="4" t="s">
        <v>433</v>
      </c>
      <c r="W336" s="4" t="s">
        <v>1341</v>
      </c>
      <c r="X336" s="2"/>
      <c r="Y336" s="594" t="s">
        <v>1233</v>
      </c>
      <c r="Z336" s="595">
        <v>0.03</v>
      </c>
      <c r="AA336" s="607" t="s">
        <v>500</v>
      </c>
      <c r="AB336" s="34" t="s">
        <v>1342</v>
      </c>
      <c r="AC336" s="43" t="str">
        <f>AA336&amp;AB336</f>
        <v>神奈川県箱根町</v>
      </c>
      <c r="AD336" s="32">
        <v>10.21</v>
      </c>
      <c r="AE336" s="34">
        <v>10.17</v>
      </c>
      <c r="AF336" s="51">
        <v>10.14</v>
      </c>
      <c r="AG336" s="1"/>
    </row>
    <row r="337" spans="22:33">
      <c r="V337" s="4" t="s">
        <v>433</v>
      </c>
      <c r="W337" s="4" t="s">
        <v>1343</v>
      </c>
      <c r="X337" s="2"/>
      <c r="Y337" s="594" t="s">
        <v>1233</v>
      </c>
      <c r="Z337" s="595">
        <v>0.03</v>
      </c>
      <c r="AA337" s="607" t="s">
        <v>507</v>
      </c>
      <c r="AB337" s="34" t="s">
        <v>1344</v>
      </c>
      <c r="AC337" s="43" t="str">
        <f>AA337&amp;AB337</f>
        <v>新潟県新潟市</v>
      </c>
      <c r="AD337" s="32">
        <v>10.21</v>
      </c>
      <c r="AE337" s="34">
        <v>10.17</v>
      </c>
      <c r="AF337" s="51">
        <v>10.14</v>
      </c>
      <c r="AG337" s="1"/>
    </row>
    <row r="338" spans="22:33">
      <c r="V338" s="4" t="s">
        <v>433</v>
      </c>
      <c r="W338" s="4" t="s">
        <v>1345</v>
      </c>
      <c r="X338" s="2"/>
      <c r="Y338" s="594" t="s">
        <v>1233</v>
      </c>
      <c r="Z338" s="595">
        <v>0.03</v>
      </c>
      <c r="AA338" s="607" t="s">
        <v>514</v>
      </c>
      <c r="AB338" s="34" t="s">
        <v>1346</v>
      </c>
      <c r="AC338" s="43" t="str">
        <f>AA338&amp;AB338</f>
        <v>富山県富山市</v>
      </c>
      <c r="AD338" s="32">
        <v>10.21</v>
      </c>
      <c r="AE338" s="34">
        <v>10.17</v>
      </c>
      <c r="AF338" s="51">
        <v>10.14</v>
      </c>
      <c r="AG338" s="1"/>
    </row>
    <row r="339" spans="22:33">
      <c r="V339" s="4" t="s">
        <v>433</v>
      </c>
      <c r="W339" s="4" t="s">
        <v>1347</v>
      </c>
      <c r="X339" s="2"/>
      <c r="Y339" s="594" t="s">
        <v>1233</v>
      </c>
      <c r="Z339" s="595">
        <v>0.03</v>
      </c>
      <c r="AA339" s="607" t="s">
        <v>521</v>
      </c>
      <c r="AB339" s="34" t="s">
        <v>1348</v>
      </c>
      <c r="AC339" s="43" t="str">
        <f>AA339&amp;AB339</f>
        <v>石川県金沢市</v>
      </c>
      <c r="AD339" s="32">
        <v>10.21</v>
      </c>
      <c r="AE339" s="34">
        <v>10.17</v>
      </c>
      <c r="AF339" s="51">
        <v>10.14</v>
      </c>
      <c r="AG339" s="1"/>
    </row>
    <row r="340" spans="22:33">
      <c r="V340" s="4" t="s">
        <v>433</v>
      </c>
      <c r="W340" s="4" t="s">
        <v>1349</v>
      </c>
      <c r="X340" s="2"/>
      <c r="Y340" s="594" t="s">
        <v>1233</v>
      </c>
      <c r="Z340" s="595">
        <v>0.03</v>
      </c>
      <c r="AA340" s="607" t="s">
        <v>521</v>
      </c>
      <c r="AB340" s="34" t="s">
        <v>1350</v>
      </c>
      <c r="AC340" s="43" t="str">
        <f>AA340&amp;AB340</f>
        <v>石川県内灘町</v>
      </c>
      <c r="AD340" s="32">
        <v>10.21</v>
      </c>
      <c r="AE340" s="34">
        <v>10.17</v>
      </c>
      <c r="AF340" s="51">
        <v>10.14</v>
      </c>
      <c r="AG340" s="1"/>
    </row>
    <row r="341" spans="22:33">
      <c r="V341" s="4" t="s">
        <v>433</v>
      </c>
      <c r="W341" s="4" t="s">
        <v>1351</v>
      </c>
      <c r="X341" s="2"/>
      <c r="Y341" s="594" t="s">
        <v>1233</v>
      </c>
      <c r="Z341" s="595">
        <v>0.03</v>
      </c>
      <c r="AA341" s="607" t="s">
        <v>530</v>
      </c>
      <c r="AB341" s="34" t="s">
        <v>1352</v>
      </c>
      <c r="AC341" s="43" t="str">
        <f>AA341&amp;AB341</f>
        <v>福井県福井市</v>
      </c>
      <c r="AD341" s="32">
        <v>10.21</v>
      </c>
      <c r="AE341" s="34">
        <v>10.17</v>
      </c>
      <c r="AF341" s="51">
        <v>10.14</v>
      </c>
      <c r="AG341" s="1"/>
    </row>
    <row r="342" spans="22:33">
      <c r="V342" s="4" t="s">
        <v>433</v>
      </c>
      <c r="W342" s="4" t="s">
        <v>1353</v>
      </c>
      <c r="X342" s="2"/>
      <c r="Y342" s="594" t="s">
        <v>1233</v>
      </c>
      <c r="Z342" s="595">
        <v>0.03</v>
      </c>
      <c r="AA342" s="607" t="s">
        <v>539</v>
      </c>
      <c r="AB342" s="34" t="s">
        <v>1354</v>
      </c>
      <c r="AC342" s="43" t="str">
        <f>AA342&amp;AB342</f>
        <v>山梨県甲府市</v>
      </c>
      <c r="AD342" s="32">
        <v>10.21</v>
      </c>
      <c r="AE342" s="34">
        <v>10.17</v>
      </c>
      <c r="AF342" s="51">
        <v>10.14</v>
      </c>
      <c r="AG342" s="1"/>
    </row>
    <row r="343" spans="22:33">
      <c r="V343" s="4" t="s">
        <v>433</v>
      </c>
      <c r="W343" s="4" t="s">
        <v>1355</v>
      </c>
      <c r="X343" s="2"/>
      <c r="Y343" s="594" t="s">
        <v>1233</v>
      </c>
      <c r="Z343" s="595">
        <v>0.03</v>
      </c>
      <c r="AA343" s="607" t="s">
        <v>539</v>
      </c>
      <c r="AB343" s="34" t="s">
        <v>1356</v>
      </c>
      <c r="AC343" s="43" t="str">
        <f>AA343&amp;AB343</f>
        <v>山梨県南アルプス市</v>
      </c>
      <c r="AD343" s="32">
        <v>10.21</v>
      </c>
      <c r="AE343" s="34">
        <v>10.17</v>
      </c>
      <c r="AF343" s="51">
        <v>10.14</v>
      </c>
      <c r="AG343" s="1"/>
    </row>
    <row r="344" spans="22:33">
      <c r="V344" s="4" t="s">
        <v>433</v>
      </c>
      <c r="W344" s="4" t="s">
        <v>1357</v>
      </c>
      <c r="X344" s="2"/>
      <c r="Y344" s="594" t="s">
        <v>1233</v>
      </c>
      <c r="Z344" s="595">
        <v>0.03</v>
      </c>
      <c r="AA344" s="607" t="s">
        <v>539</v>
      </c>
      <c r="AB344" s="34" t="s">
        <v>1358</v>
      </c>
      <c r="AC344" s="43" t="str">
        <f>AA344&amp;AB344</f>
        <v>山梨県南部町</v>
      </c>
      <c r="AD344" s="32">
        <v>10.21</v>
      </c>
      <c r="AE344" s="34">
        <v>10.17</v>
      </c>
      <c r="AF344" s="51">
        <v>10.14</v>
      </c>
      <c r="AG344" s="1"/>
    </row>
    <row r="345" spans="22:33">
      <c r="V345" s="4" t="s">
        <v>433</v>
      </c>
      <c r="W345" s="4" t="s">
        <v>1359</v>
      </c>
      <c r="X345" s="2"/>
      <c r="Y345" s="594" t="s">
        <v>1233</v>
      </c>
      <c r="Z345" s="595">
        <v>0.03</v>
      </c>
      <c r="AA345" s="607" t="s">
        <v>547</v>
      </c>
      <c r="AB345" s="34" t="s">
        <v>1360</v>
      </c>
      <c r="AC345" s="43" t="str">
        <f>AA345&amp;AB345</f>
        <v>長野県長野市</v>
      </c>
      <c r="AD345" s="32">
        <v>10.21</v>
      </c>
      <c r="AE345" s="34">
        <v>10.17</v>
      </c>
      <c r="AF345" s="51">
        <v>10.14</v>
      </c>
      <c r="AG345" s="1"/>
    </row>
    <row r="346" spans="22:33">
      <c r="V346" s="4" t="s">
        <v>433</v>
      </c>
      <c r="W346" s="4" t="s">
        <v>1361</v>
      </c>
      <c r="X346" s="2"/>
      <c r="Y346" s="594" t="s">
        <v>1233</v>
      </c>
      <c r="Z346" s="595">
        <v>0.03</v>
      </c>
      <c r="AA346" s="607" t="s">
        <v>547</v>
      </c>
      <c r="AB346" s="34" t="s">
        <v>1362</v>
      </c>
      <c r="AC346" s="43" t="str">
        <f>AA346&amp;AB346</f>
        <v>長野県松本市</v>
      </c>
      <c r="AD346" s="32">
        <v>10.21</v>
      </c>
      <c r="AE346" s="34">
        <v>10.17</v>
      </c>
      <c r="AF346" s="51">
        <v>10.14</v>
      </c>
      <c r="AG346" s="1"/>
    </row>
    <row r="347" spans="22:33">
      <c r="V347" s="4" t="s">
        <v>433</v>
      </c>
      <c r="W347" s="4" t="s">
        <v>1363</v>
      </c>
      <c r="X347" s="2"/>
      <c r="Y347" s="594" t="s">
        <v>1233</v>
      </c>
      <c r="Z347" s="595">
        <v>0.03</v>
      </c>
      <c r="AA347" s="607" t="s">
        <v>547</v>
      </c>
      <c r="AB347" s="34" t="s">
        <v>1364</v>
      </c>
      <c r="AC347" s="43" t="str">
        <f>AA347&amp;AB347</f>
        <v>長野県塩尻市</v>
      </c>
      <c r="AD347" s="32">
        <v>10.21</v>
      </c>
      <c r="AE347" s="34">
        <v>10.17</v>
      </c>
      <c r="AF347" s="51">
        <v>10.14</v>
      </c>
      <c r="AG347" s="1"/>
    </row>
    <row r="348" spans="22:33">
      <c r="V348" s="4" t="s">
        <v>433</v>
      </c>
      <c r="W348" s="4" t="s">
        <v>1365</v>
      </c>
      <c r="X348" s="2"/>
      <c r="Y348" s="594" t="s">
        <v>1233</v>
      </c>
      <c r="Z348" s="595">
        <v>0.03</v>
      </c>
      <c r="AA348" s="607" t="s">
        <v>556</v>
      </c>
      <c r="AB348" s="34" t="s">
        <v>1366</v>
      </c>
      <c r="AC348" s="43" t="str">
        <f>AA348&amp;AB348</f>
        <v>岐阜県大垣市</v>
      </c>
      <c r="AD348" s="32">
        <v>10.21</v>
      </c>
      <c r="AE348" s="34">
        <v>10.17</v>
      </c>
      <c r="AF348" s="51">
        <v>10.14</v>
      </c>
      <c r="AG348" s="1"/>
    </row>
    <row r="349" spans="22:33">
      <c r="V349" s="4" t="s">
        <v>433</v>
      </c>
      <c r="W349" s="4" t="s">
        <v>1367</v>
      </c>
      <c r="X349" s="2"/>
      <c r="Y349" s="594" t="s">
        <v>1233</v>
      </c>
      <c r="Z349" s="595">
        <v>0.03</v>
      </c>
      <c r="AA349" s="607" t="s">
        <v>556</v>
      </c>
      <c r="AB349" s="34" t="s">
        <v>1368</v>
      </c>
      <c r="AC349" s="43" t="str">
        <f>AA349&amp;AB349</f>
        <v>岐阜県多治見市</v>
      </c>
      <c r="AD349" s="32">
        <v>10.21</v>
      </c>
      <c r="AE349" s="34">
        <v>10.17</v>
      </c>
      <c r="AF349" s="51">
        <v>10.14</v>
      </c>
      <c r="AG349" s="1"/>
    </row>
    <row r="350" spans="22:33">
      <c r="V350" s="4" t="s">
        <v>433</v>
      </c>
      <c r="W350" s="4" t="s">
        <v>1369</v>
      </c>
      <c r="X350" s="2"/>
      <c r="Y350" s="594" t="s">
        <v>1233</v>
      </c>
      <c r="Z350" s="595">
        <v>0.03</v>
      </c>
      <c r="AA350" s="607" t="s">
        <v>556</v>
      </c>
      <c r="AB350" s="34" t="s">
        <v>1370</v>
      </c>
      <c r="AC350" s="43" t="str">
        <f>AA350&amp;AB350</f>
        <v>岐阜県美濃加茂市</v>
      </c>
      <c r="AD350" s="32">
        <v>10.21</v>
      </c>
      <c r="AE350" s="34">
        <v>10.17</v>
      </c>
      <c r="AF350" s="51">
        <v>10.14</v>
      </c>
      <c r="AG350" s="1"/>
    </row>
    <row r="351" spans="22:33">
      <c r="V351" s="4" t="s">
        <v>433</v>
      </c>
      <c r="W351" s="4" t="s">
        <v>1371</v>
      </c>
      <c r="X351" s="2"/>
      <c r="Y351" s="594" t="s">
        <v>1233</v>
      </c>
      <c r="Z351" s="595">
        <v>0.03</v>
      </c>
      <c r="AA351" s="607" t="s">
        <v>556</v>
      </c>
      <c r="AB351" s="34" t="s">
        <v>1372</v>
      </c>
      <c r="AC351" s="43" t="str">
        <f>AA351&amp;AB351</f>
        <v>岐阜県各務原市</v>
      </c>
      <c r="AD351" s="32">
        <v>10.21</v>
      </c>
      <c r="AE351" s="34">
        <v>10.17</v>
      </c>
      <c r="AF351" s="51">
        <v>10.14</v>
      </c>
      <c r="AG351" s="1"/>
    </row>
    <row r="352" spans="22:33">
      <c r="V352" s="4" t="s">
        <v>433</v>
      </c>
      <c r="W352" s="4" t="s">
        <v>1373</v>
      </c>
      <c r="X352" s="2"/>
      <c r="Y352" s="594" t="s">
        <v>1233</v>
      </c>
      <c r="Z352" s="595">
        <v>0.03</v>
      </c>
      <c r="AA352" s="607" t="s">
        <v>556</v>
      </c>
      <c r="AB352" s="34" t="s">
        <v>1374</v>
      </c>
      <c r="AC352" s="43" t="str">
        <f>AA352&amp;AB352</f>
        <v>岐阜県可児市</v>
      </c>
      <c r="AD352" s="32">
        <v>10.21</v>
      </c>
      <c r="AE352" s="34">
        <v>10.17</v>
      </c>
      <c r="AF352" s="51">
        <v>10.14</v>
      </c>
      <c r="AG352" s="1"/>
    </row>
    <row r="353" spans="22:33">
      <c r="V353" s="4" t="s">
        <v>433</v>
      </c>
      <c r="W353" s="4" t="s">
        <v>1375</v>
      </c>
      <c r="X353" s="2"/>
      <c r="Y353" s="594" t="s">
        <v>1233</v>
      </c>
      <c r="Z353" s="595">
        <v>0.03</v>
      </c>
      <c r="AA353" s="607" t="s">
        <v>563</v>
      </c>
      <c r="AB353" s="34" t="s">
        <v>1376</v>
      </c>
      <c r="AC353" s="43" t="str">
        <f>AA353&amp;AB353</f>
        <v>静岡県浜松市</v>
      </c>
      <c r="AD353" s="32">
        <v>10.21</v>
      </c>
      <c r="AE353" s="34">
        <v>10.17</v>
      </c>
      <c r="AF353" s="51">
        <v>10.14</v>
      </c>
      <c r="AG353" s="1"/>
    </row>
    <row r="354" spans="22:33">
      <c r="V354" s="4" t="s">
        <v>433</v>
      </c>
      <c r="W354" s="4" t="s">
        <v>1377</v>
      </c>
      <c r="X354" s="2"/>
      <c r="Y354" s="594" t="s">
        <v>1233</v>
      </c>
      <c r="Z354" s="595">
        <v>0.03</v>
      </c>
      <c r="AA354" s="607" t="s">
        <v>563</v>
      </c>
      <c r="AB354" s="34" t="s">
        <v>1378</v>
      </c>
      <c r="AC354" s="43" t="str">
        <f>AA354&amp;AB354</f>
        <v>静岡県沼津市</v>
      </c>
      <c r="AD354" s="32">
        <v>10.21</v>
      </c>
      <c r="AE354" s="34">
        <v>10.17</v>
      </c>
      <c r="AF354" s="51">
        <v>10.14</v>
      </c>
      <c r="AG354" s="1"/>
    </row>
    <row r="355" spans="22:33">
      <c r="V355" s="4" t="s">
        <v>433</v>
      </c>
      <c r="W355" s="4" t="s">
        <v>1379</v>
      </c>
      <c r="X355" s="2"/>
      <c r="Y355" s="594" t="s">
        <v>1233</v>
      </c>
      <c r="Z355" s="595">
        <v>0.03</v>
      </c>
      <c r="AA355" s="607" t="s">
        <v>563</v>
      </c>
      <c r="AB355" s="34" t="s">
        <v>1380</v>
      </c>
      <c r="AC355" s="43" t="str">
        <f>AA355&amp;AB355</f>
        <v>静岡県三島市</v>
      </c>
      <c r="AD355" s="32">
        <v>10.21</v>
      </c>
      <c r="AE355" s="34">
        <v>10.17</v>
      </c>
      <c r="AF355" s="51">
        <v>10.14</v>
      </c>
      <c r="AG355" s="1"/>
    </row>
    <row r="356" spans="22:33">
      <c r="V356" s="4" t="s">
        <v>440</v>
      </c>
      <c r="W356" s="4" t="s">
        <v>1381</v>
      </c>
      <c r="X356" s="2"/>
      <c r="Y356" s="594" t="s">
        <v>1233</v>
      </c>
      <c r="Z356" s="595">
        <v>0.03</v>
      </c>
      <c r="AA356" s="607" t="s">
        <v>563</v>
      </c>
      <c r="AB356" s="34" t="s">
        <v>1382</v>
      </c>
      <c r="AC356" s="43" t="str">
        <f>AA356&amp;AB356</f>
        <v>静岡県富士宮市</v>
      </c>
      <c r="AD356" s="32">
        <v>10.21</v>
      </c>
      <c r="AE356" s="34">
        <v>10.17</v>
      </c>
      <c r="AF356" s="51">
        <v>10.14</v>
      </c>
      <c r="AG356" s="1"/>
    </row>
    <row r="357" spans="22:33">
      <c r="V357" s="4" t="s">
        <v>440</v>
      </c>
      <c r="W357" s="4" t="s">
        <v>1383</v>
      </c>
      <c r="X357" s="2"/>
      <c r="Y357" s="594" t="s">
        <v>1233</v>
      </c>
      <c r="Z357" s="595">
        <v>0.03</v>
      </c>
      <c r="AA357" s="607" t="s">
        <v>563</v>
      </c>
      <c r="AB357" s="34" t="s">
        <v>1384</v>
      </c>
      <c r="AC357" s="43" t="str">
        <f>AA357&amp;AB357</f>
        <v>静岡県島田市</v>
      </c>
      <c r="AD357" s="32">
        <v>10.21</v>
      </c>
      <c r="AE357" s="34">
        <v>10.17</v>
      </c>
      <c r="AF357" s="51">
        <v>10.14</v>
      </c>
      <c r="AG357" s="1"/>
    </row>
    <row r="358" spans="22:33">
      <c r="V358" s="4" t="s">
        <v>440</v>
      </c>
      <c r="W358" s="4" t="s">
        <v>1385</v>
      </c>
      <c r="X358" s="2"/>
      <c r="Y358" s="594" t="s">
        <v>1233</v>
      </c>
      <c r="Z358" s="595">
        <v>0.03</v>
      </c>
      <c r="AA358" s="607" t="s">
        <v>563</v>
      </c>
      <c r="AB358" s="34" t="s">
        <v>1386</v>
      </c>
      <c r="AC358" s="43" t="str">
        <f>AA358&amp;AB358</f>
        <v>静岡県富士市</v>
      </c>
      <c r="AD358" s="32">
        <v>10.21</v>
      </c>
      <c r="AE358" s="34">
        <v>10.17</v>
      </c>
      <c r="AF358" s="51">
        <v>10.14</v>
      </c>
      <c r="AG358" s="1"/>
    </row>
    <row r="359" spans="22:33">
      <c r="V359" s="4" t="s">
        <v>440</v>
      </c>
      <c r="W359" s="4" t="s">
        <v>1387</v>
      </c>
      <c r="X359" s="2"/>
      <c r="Y359" s="594" t="s">
        <v>1233</v>
      </c>
      <c r="Z359" s="595">
        <v>0.03</v>
      </c>
      <c r="AA359" s="607" t="s">
        <v>563</v>
      </c>
      <c r="AB359" s="34" t="s">
        <v>1388</v>
      </c>
      <c r="AC359" s="43" t="str">
        <f>AA359&amp;AB359</f>
        <v>静岡県磐田市</v>
      </c>
      <c r="AD359" s="32">
        <v>10.21</v>
      </c>
      <c r="AE359" s="34">
        <v>10.17</v>
      </c>
      <c r="AF359" s="51">
        <v>10.14</v>
      </c>
      <c r="AG359" s="1"/>
    </row>
    <row r="360" spans="22:33">
      <c r="V360" s="4" t="s">
        <v>440</v>
      </c>
      <c r="W360" s="4" t="s">
        <v>1389</v>
      </c>
      <c r="X360" s="2"/>
      <c r="Y360" s="594" t="s">
        <v>1233</v>
      </c>
      <c r="Z360" s="595">
        <v>0.03</v>
      </c>
      <c r="AA360" s="607" t="s">
        <v>563</v>
      </c>
      <c r="AB360" s="34" t="s">
        <v>1390</v>
      </c>
      <c r="AC360" s="43" t="str">
        <f>AA360&amp;AB360</f>
        <v>静岡県焼津市</v>
      </c>
      <c r="AD360" s="32">
        <v>10.21</v>
      </c>
      <c r="AE360" s="34">
        <v>10.17</v>
      </c>
      <c r="AF360" s="51">
        <v>10.14</v>
      </c>
      <c r="AG360" s="1"/>
    </row>
    <row r="361" spans="22:33">
      <c r="V361" s="4" t="s">
        <v>440</v>
      </c>
      <c r="W361" s="4" t="s">
        <v>1391</v>
      </c>
      <c r="X361" s="2"/>
      <c r="Y361" s="594" t="s">
        <v>1233</v>
      </c>
      <c r="Z361" s="595">
        <v>0.03</v>
      </c>
      <c r="AA361" s="607" t="s">
        <v>563</v>
      </c>
      <c r="AB361" s="34" t="s">
        <v>1392</v>
      </c>
      <c r="AC361" s="43" t="str">
        <f>AA361&amp;AB361</f>
        <v>静岡県掛川市</v>
      </c>
      <c r="AD361" s="32">
        <v>10.21</v>
      </c>
      <c r="AE361" s="34">
        <v>10.17</v>
      </c>
      <c r="AF361" s="51">
        <v>10.14</v>
      </c>
      <c r="AG361" s="1"/>
    </row>
    <row r="362" spans="22:33">
      <c r="V362" s="4" t="s">
        <v>440</v>
      </c>
      <c r="W362" s="4" t="s">
        <v>1393</v>
      </c>
      <c r="X362" s="2"/>
      <c r="Y362" s="594" t="s">
        <v>1233</v>
      </c>
      <c r="Z362" s="595">
        <v>0.03</v>
      </c>
      <c r="AA362" s="607" t="s">
        <v>563</v>
      </c>
      <c r="AB362" s="34" t="s">
        <v>1394</v>
      </c>
      <c r="AC362" s="43" t="str">
        <f>AA362&amp;AB362</f>
        <v>静岡県藤枝市</v>
      </c>
      <c r="AD362" s="32">
        <v>10.21</v>
      </c>
      <c r="AE362" s="34">
        <v>10.17</v>
      </c>
      <c r="AF362" s="51">
        <v>10.14</v>
      </c>
      <c r="AG362" s="1"/>
    </row>
    <row r="363" spans="22:33">
      <c r="V363" s="4" t="s">
        <v>440</v>
      </c>
      <c r="W363" s="4" t="s">
        <v>1395</v>
      </c>
      <c r="X363" s="2"/>
      <c r="Y363" s="594" t="s">
        <v>1233</v>
      </c>
      <c r="Z363" s="595">
        <v>0.03</v>
      </c>
      <c r="AA363" s="607" t="s">
        <v>563</v>
      </c>
      <c r="AB363" s="34" t="s">
        <v>1396</v>
      </c>
      <c r="AC363" s="43" t="str">
        <f>AA363&amp;AB363</f>
        <v>静岡県御殿場市</v>
      </c>
      <c r="AD363" s="32">
        <v>10.21</v>
      </c>
      <c r="AE363" s="34">
        <v>10.17</v>
      </c>
      <c r="AF363" s="51">
        <v>10.14</v>
      </c>
      <c r="AG363" s="1"/>
    </row>
    <row r="364" spans="22:33">
      <c r="V364" s="4" t="s">
        <v>440</v>
      </c>
      <c r="W364" s="4" t="s">
        <v>1397</v>
      </c>
      <c r="X364" s="2"/>
      <c r="Y364" s="594" t="s">
        <v>1233</v>
      </c>
      <c r="Z364" s="595">
        <v>0.03</v>
      </c>
      <c r="AA364" s="607" t="s">
        <v>563</v>
      </c>
      <c r="AB364" s="34" t="s">
        <v>1398</v>
      </c>
      <c r="AC364" s="43" t="str">
        <f>AA364&amp;AB364</f>
        <v>静岡県袋井市</v>
      </c>
      <c r="AD364" s="32">
        <v>10.21</v>
      </c>
      <c r="AE364" s="34">
        <v>10.17</v>
      </c>
      <c r="AF364" s="51">
        <v>10.14</v>
      </c>
      <c r="AG364" s="1"/>
    </row>
    <row r="365" spans="22:33">
      <c r="V365" s="4" t="s">
        <v>440</v>
      </c>
      <c r="W365" s="4" t="s">
        <v>1399</v>
      </c>
      <c r="X365" s="2"/>
      <c r="Y365" s="594" t="s">
        <v>1233</v>
      </c>
      <c r="Z365" s="595">
        <v>0.03</v>
      </c>
      <c r="AA365" s="607" t="s">
        <v>563</v>
      </c>
      <c r="AB365" s="34" t="s">
        <v>1400</v>
      </c>
      <c r="AC365" s="43" t="str">
        <f>AA365&amp;AB365</f>
        <v>静岡県裾野市</v>
      </c>
      <c r="AD365" s="32">
        <v>10.21</v>
      </c>
      <c r="AE365" s="34">
        <v>10.17</v>
      </c>
      <c r="AF365" s="51">
        <v>10.14</v>
      </c>
      <c r="AG365" s="1"/>
    </row>
    <row r="366" spans="22:33">
      <c r="V366" s="4" t="s">
        <v>440</v>
      </c>
      <c r="W366" s="4" t="s">
        <v>1401</v>
      </c>
      <c r="X366" s="2"/>
      <c r="Y366" s="594" t="s">
        <v>1233</v>
      </c>
      <c r="Z366" s="595">
        <v>0.03</v>
      </c>
      <c r="AA366" s="607" t="s">
        <v>563</v>
      </c>
      <c r="AB366" s="34" t="s">
        <v>1402</v>
      </c>
      <c r="AC366" s="43" t="str">
        <f>AA366&amp;AB366</f>
        <v>静岡県函南町</v>
      </c>
      <c r="AD366" s="32">
        <v>10.21</v>
      </c>
      <c r="AE366" s="34">
        <v>10.17</v>
      </c>
      <c r="AF366" s="51">
        <v>10.14</v>
      </c>
      <c r="AG366" s="1"/>
    </row>
    <row r="367" spans="22:33">
      <c r="V367" s="4" t="s">
        <v>440</v>
      </c>
      <c r="W367" s="4" t="s">
        <v>652</v>
      </c>
      <c r="X367" s="2"/>
      <c r="Y367" s="594" t="s">
        <v>1233</v>
      </c>
      <c r="Z367" s="595">
        <v>0.03</v>
      </c>
      <c r="AA367" s="607" t="s">
        <v>563</v>
      </c>
      <c r="AB367" s="34" t="s">
        <v>1403</v>
      </c>
      <c r="AC367" s="43" t="str">
        <f>AA367&amp;AB367</f>
        <v>静岡県清水町</v>
      </c>
      <c r="AD367" s="32">
        <v>10.21</v>
      </c>
      <c r="AE367" s="34">
        <v>10.17</v>
      </c>
      <c r="AF367" s="51">
        <v>10.14</v>
      </c>
      <c r="AG367" s="1"/>
    </row>
    <row r="368" spans="22:33">
      <c r="V368" s="4" t="s">
        <v>440</v>
      </c>
      <c r="W368" s="4" t="s">
        <v>1404</v>
      </c>
      <c r="X368" s="2"/>
      <c r="Y368" s="594" t="s">
        <v>1233</v>
      </c>
      <c r="Z368" s="595">
        <v>0.03</v>
      </c>
      <c r="AA368" s="607" t="s">
        <v>563</v>
      </c>
      <c r="AB368" s="34" t="s">
        <v>1405</v>
      </c>
      <c r="AC368" s="43" t="str">
        <f>AA368&amp;AB368</f>
        <v>静岡県長泉町</v>
      </c>
      <c r="AD368" s="32">
        <v>10.21</v>
      </c>
      <c r="AE368" s="34">
        <v>10.17</v>
      </c>
      <c r="AF368" s="51">
        <v>10.14</v>
      </c>
      <c r="AG368" s="1"/>
    </row>
    <row r="369" spans="22:33">
      <c r="V369" s="4" t="s">
        <v>440</v>
      </c>
      <c r="W369" s="4" t="s">
        <v>1406</v>
      </c>
      <c r="X369" s="2"/>
      <c r="Y369" s="594" t="s">
        <v>1233</v>
      </c>
      <c r="Z369" s="595">
        <v>0.03</v>
      </c>
      <c r="AA369" s="607" t="s">
        <v>563</v>
      </c>
      <c r="AB369" s="34" t="s">
        <v>1407</v>
      </c>
      <c r="AC369" s="43" t="str">
        <f>AA369&amp;AB369</f>
        <v>静岡県小山町</v>
      </c>
      <c r="AD369" s="32">
        <v>10.21</v>
      </c>
      <c r="AE369" s="34">
        <v>10.17</v>
      </c>
      <c r="AF369" s="51">
        <v>10.14</v>
      </c>
      <c r="AG369" s="1"/>
    </row>
    <row r="370" spans="22:33">
      <c r="V370" s="4" t="s">
        <v>440</v>
      </c>
      <c r="W370" s="4" t="s">
        <v>1408</v>
      </c>
      <c r="X370" s="2"/>
      <c r="Y370" s="594" t="s">
        <v>1233</v>
      </c>
      <c r="Z370" s="595">
        <v>0.03</v>
      </c>
      <c r="AA370" s="607" t="s">
        <v>563</v>
      </c>
      <c r="AB370" s="34" t="s">
        <v>1409</v>
      </c>
      <c r="AC370" s="43" t="str">
        <f>AA370&amp;AB370</f>
        <v>静岡県川根本町</v>
      </c>
      <c r="AD370" s="32">
        <v>10.21</v>
      </c>
      <c r="AE370" s="34">
        <v>10.17</v>
      </c>
      <c r="AF370" s="51">
        <v>10.14</v>
      </c>
      <c r="AG370" s="1"/>
    </row>
    <row r="371" spans="22:33">
      <c r="V371" s="4" t="s">
        <v>440</v>
      </c>
      <c r="W371" s="4" t="s">
        <v>1410</v>
      </c>
      <c r="X371" s="2"/>
      <c r="Y371" s="594" t="s">
        <v>1233</v>
      </c>
      <c r="Z371" s="595">
        <v>0.03</v>
      </c>
      <c r="AA371" s="607" t="s">
        <v>563</v>
      </c>
      <c r="AB371" s="34" t="s">
        <v>1411</v>
      </c>
      <c r="AC371" s="43" t="str">
        <f>AA371&amp;AB371</f>
        <v>静岡県森町</v>
      </c>
      <c r="AD371" s="32">
        <v>10.21</v>
      </c>
      <c r="AE371" s="34">
        <v>10.17</v>
      </c>
      <c r="AF371" s="51">
        <v>10.14</v>
      </c>
      <c r="AG371" s="1"/>
    </row>
    <row r="372" spans="22:33">
      <c r="V372" s="4" t="s">
        <v>440</v>
      </c>
      <c r="W372" s="4" t="s">
        <v>1412</v>
      </c>
      <c r="X372" s="2"/>
      <c r="Y372" s="594" t="s">
        <v>1233</v>
      </c>
      <c r="Z372" s="595">
        <v>0.03</v>
      </c>
      <c r="AA372" s="607" t="s">
        <v>571</v>
      </c>
      <c r="AB372" s="34" t="s">
        <v>1413</v>
      </c>
      <c r="AC372" s="43" t="str">
        <f>AA372&amp;AB372</f>
        <v>愛知県豊橋市</v>
      </c>
      <c r="AD372" s="32">
        <v>10.21</v>
      </c>
      <c r="AE372" s="34">
        <v>10.17</v>
      </c>
      <c r="AF372" s="51">
        <v>10.14</v>
      </c>
      <c r="AG372" s="1"/>
    </row>
    <row r="373" spans="22:33">
      <c r="V373" s="4" t="s">
        <v>440</v>
      </c>
      <c r="W373" s="4" t="s">
        <v>1414</v>
      </c>
      <c r="X373" s="2"/>
      <c r="Y373" s="594" t="s">
        <v>1233</v>
      </c>
      <c r="Z373" s="595">
        <v>0.03</v>
      </c>
      <c r="AA373" s="607" t="s">
        <v>571</v>
      </c>
      <c r="AB373" s="34" t="s">
        <v>1415</v>
      </c>
      <c r="AC373" s="43" t="str">
        <f>AA373&amp;AB373</f>
        <v>愛知県半田市</v>
      </c>
      <c r="AD373" s="32">
        <v>10.21</v>
      </c>
      <c r="AE373" s="34">
        <v>10.17</v>
      </c>
      <c r="AF373" s="51">
        <v>10.14</v>
      </c>
      <c r="AG373" s="1"/>
    </row>
    <row r="374" spans="22:33">
      <c r="V374" s="4" t="s">
        <v>440</v>
      </c>
      <c r="W374" s="4" t="s">
        <v>1416</v>
      </c>
      <c r="X374" s="2"/>
      <c r="Y374" s="594" t="s">
        <v>1233</v>
      </c>
      <c r="Z374" s="595">
        <v>0.03</v>
      </c>
      <c r="AA374" s="607" t="s">
        <v>571</v>
      </c>
      <c r="AB374" s="34" t="s">
        <v>1417</v>
      </c>
      <c r="AC374" s="43" t="str">
        <f>AA374&amp;AB374</f>
        <v>愛知県豊川市</v>
      </c>
      <c r="AD374" s="32">
        <v>10.21</v>
      </c>
      <c r="AE374" s="34">
        <v>10.17</v>
      </c>
      <c r="AF374" s="51">
        <v>10.14</v>
      </c>
      <c r="AG374" s="1"/>
    </row>
    <row r="375" spans="22:33">
      <c r="V375" s="4" t="s">
        <v>440</v>
      </c>
      <c r="W375" s="4" t="s">
        <v>1418</v>
      </c>
      <c r="X375" s="2"/>
      <c r="Y375" s="594" t="s">
        <v>1233</v>
      </c>
      <c r="Z375" s="595">
        <v>0.03</v>
      </c>
      <c r="AA375" s="607" t="s">
        <v>571</v>
      </c>
      <c r="AB375" s="34" t="s">
        <v>1419</v>
      </c>
      <c r="AC375" s="43" t="str">
        <f>AA375&amp;AB375</f>
        <v>愛知県蒲郡市</v>
      </c>
      <c r="AD375" s="32">
        <v>10.21</v>
      </c>
      <c r="AE375" s="34">
        <v>10.17</v>
      </c>
      <c r="AF375" s="51">
        <v>10.14</v>
      </c>
      <c r="AG375" s="1"/>
    </row>
    <row r="376" spans="22:33">
      <c r="V376" s="4" t="s">
        <v>440</v>
      </c>
      <c r="W376" s="4" t="s">
        <v>1420</v>
      </c>
      <c r="X376" s="2"/>
      <c r="Y376" s="594" t="s">
        <v>1233</v>
      </c>
      <c r="Z376" s="595">
        <v>0.03</v>
      </c>
      <c r="AA376" s="607" t="s">
        <v>571</v>
      </c>
      <c r="AB376" s="34" t="s">
        <v>1421</v>
      </c>
      <c r="AC376" s="43" t="str">
        <f>AA376&amp;AB376</f>
        <v>愛知県常滑市</v>
      </c>
      <c r="AD376" s="32">
        <v>10.21</v>
      </c>
      <c r="AE376" s="34">
        <v>10.17</v>
      </c>
      <c r="AF376" s="51">
        <v>10.14</v>
      </c>
      <c r="AG376" s="1"/>
    </row>
    <row r="377" spans="22:33">
      <c r="V377" s="4" t="s">
        <v>440</v>
      </c>
      <c r="W377" s="4" t="s">
        <v>1422</v>
      </c>
      <c r="X377" s="2"/>
      <c r="Y377" s="594" t="s">
        <v>1233</v>
      </c>
      <c r="Z377" s="595">
        <v>0.03</v>
      </c>
      <c r="AA377" s="607" t="s">
        <v>571</v>
      </c>
      <c r="AB377" s="34" t="s">
        <v>1423</v>
      </c>
      <c r="AC377" s="43" t="str">
        <f>AA377&amp;AB377</f>
        <v>愛知県小牧市</v>
      </c>
      <c r="AD377" s="32">
        <v>10.21</v>
      </c>
      <c r="AE377" s="34">
        <v>10.17</v>
      </c>
      <c r="AF377" s="51">
        <v>10.14</v>
      </c>
      <c r="AG377" s="1"/>
    </row>
    <row r="378" spans="22:33">
      <c r="V378" s="4" t="s">
        <v>440</v>
      </c>
      <c r="W378" s="4" t="s">
        <v>1424</v>
      </c>
      <c r="X378" s="2"/>
      <c r="Y378" s="594" t="s">
        <v>1233</v>
      </c>
      <c r="Z378" s="595">
        <v>0.03</v>
      </c>
      <c r="AA378" s="607" t="s">
        <v>571</v>
      </c>
      <c r="AB378" s="34" t="s">
        <v>1425</v>
      </c>
      <c r="AC378" s="43" t="str">
        <f>AA378&amp;AB378</f>
        <v>愛知県新城市</v>
      </c>
      <c r="AD378" s="32">
        <v>10.21</v>
      </c>
      <c r="AE378" s="34">
        <v>10.17</v>
      </c>
      <c r="AF378" s="51">
        <v>10.14</v>
      </c>
      <c r="AG378" s="1"/>
    </row>
    <row r="379" spans="22:33">
      <c r="V379" s="4" t="s">
        <v>440</v>
      </c>
      <c r="W379" s="4" t="s">
        <v>1426</v>
      </c>
      <c r="X379" s="2"/>
      <c r="Y379" s="594" t="s">
        <v>1233</v>
      </c>
      <c r="Z379" s="595">
        <v>0.03</v>
      </c>
      <c r="AA379" s="607" t="s">
        <v>571</v>
      </c>
      <c r="AB379" s="34" t="s">
        <v>1427</v>
      </c>
      <c r="AC379" s="43" t="str">
        <f>AA379&amp;AB379</f>
        <v>愛知県東海市</v>
      </c>
      <c r="AD379" s="32">
        <v>10.21</v>
      </c>
      <c r="AE379" s="34">
        <v>10.17</v>
      </c>
      <c r="AF379" s="51">
        <v>10.14</v>
      </c>
      <c r="AG379" s="1"/>
    </row>
    <row r="380" spans="22:33">
      <c r="V380" s="4" t="s">
        <v>440</v>
      </c>
      <c r="W380" s="4" t="s">
        <v>1428</v>
      </c>
      <c r="X380" s="2"/>
      <c r="Y380" s="594" t="s">
        <v>1233</v>
      </c>
      <c r="Z380" s="595">
        <v>0.03</v>
      </c>
      <c r="AA380" s="607" t="s">
        <v>571</v>
      </c>
      <c r="AB380" s="34" t="s">
        <v>1429</v>
      </c>
      <c r="AC380" s="43" t="str">
        <f>AA380&amp;AB380</f>
        <v>愛知県大府市</v>
      </c>
      <c r="AD380" s="32">
        <v>10.21</v>
      </c>
      <c r="AE380" s="34">
        <v>10.17</v>
      </c>
      <c r="AF380" s="51">
        <v>10.14</v>
      </c>
      <c r="AG380" s="1"/>
    </row>
    <row r="381" spans="22:33">
      <c r="V381" s="4" t="s">
        <v>440</v>
      </c>
      <c r="W381" s="4" t="s">
        <v>1430</v>
      </c>
      <c r="X381" s="2"/>
      <c r="Y381" s="594" t="s">
        <v>1233</v>
      </c>
      <c r="Z381" s="595">
        <v>0.03</v>
      </c>
      <c r="AA381" s="607" t="s">
        <v>571</v>
      </c>
      <c r="AB381" s="34" t="s">
        <v>1431</v>
      </c>
      <c r="AC381" s="43" t="str">
        <f>AA381&amp;AB381</f>
        <v>愛知県知多市</v>
      </c>
      <c r="AD381" s="32">
        <v>10.21</v>
      </c>
      <c r="AE381" s="34">
        <v>10.17</v>
      </c>
      <c r="AF381" s="51">
        <v>10.14</v>
      </c>
      <c r="AG381" s="1"/>
    </row>
    <row r="382" spans="22:33">
      <c r="V382" s="4" t="s">
        <v>440</v>
      </c>
      <c r="W382" s="4" t="s">
        <v>1432</v>
      </c>
      <c r="X382" s="2"/>
      <c r="Y382" s="594" t="s">
        <v>1233</v>
      </c>
      <c r="Z382" s="595">
        <v>0.03</v>
      </c>
      <c r="AA382" s="607" t="s">
        <v>571</v>
      </c>
      <c r="AB382" s="34" t="s">
        <v>1433</v>
      </c>
      <c r="AC382" s="43" t="str">
        <f>AA382&amp;AB382</f>
        <v>愛知県高浜市</v>
      </c>
      <c r="AD382" s="32">
        <v>10.21</v>
      </c>
      <c r="AE382" s="34">
        <v>10.17</v>
      </c>
      <c r="AF382" s="51">
        <v>10.14</v>
      </c>
      <c r="AG382" s="1"/>
    </row>
    <row r="383" spans="22:33">
      <c r="V383" s="4" t="s">
        <v>440</v>
      </c>
      <c r="W383" s="4" t="s">
        <v>1434</v>
      </c>
      <c r="X383" s="2"/>
      <c r="Y383" s="594" t="s">
        <v>1233</v>
      </c>
      <c r="Z383" s="595">
        <v>0.03</v>
      </c>
      <c r="AA383" s="607" t="s">
        <v>571</v>
      </c>
      <c r="AB383" s="34" t="s">
        <v>1435</v>
      </c>
      <c r="AC383" s="43" t="str">
        <f>AA383&amp;AB383</f>
        <v>愛知県田原市</v>
      </c>
      <c r="AD383" s="32">
        <v>10.21</v>
      </c>
      <c r="AE383" s="34">
        <v>10.17</v>
      </c>
      <c r="AF383" s="51">
        <v>10.14</v>
      </c>
      <c r="AG383" s="1"/>
    </row>
    <row r="384" spans="22:33">
      <c r="V384" s="4" t="s">
        <v>440</v>
      </c>
      <c r="W384" s="4" t="s">
        <v>1436</v>
      </c>
      <c r="X384" s="2"/>
      <c r="Y384" s="594" t="s">
        <v>1233</v>
      </c>
      <c r="Z384" s="595">
        <v>0.03</v>
      </c>
      <c r="AA384" s="607" t="s">
        <v>571</v>
      </c>
      <c r="AB384" s="34" t="s">
        <v>1437</v>
      </c>
      <c r="AC384" s="43" t="str">
        <f>AA384&amp;AB384</f>
        <v>愛知県大口町</v>
      </c>
      <c r="AD384" s="32">
        <v>10.21</v>
      </c>
      <c r="AE384" s="34">
        <v>10.17</v>
      </c>
      <c r="AF384" s="51">
        <v>10.14</v>
      </c>
      <c r="AG384" s="1"/>
    </row>
    <row r="385" spans="22:33">
      <c r="V385" s="4" t="s">
        <v>440</v>
      </c>
      <c r="W385" s="4" t="s">
        <v>1438</v>
      </c>
      <c r="X385" s="2"/>
      <c r="Y385" s="594" t="s">
        <v>1233</v>
      </c>
      <c r="Z385" s="595">
        <v>0.03</v>
      </c>
      <c r="AA385" s="607" t="s">
        <v>571</v>
      </c>
      <c r="AB385" s="34" t="s">
        <v>1439</v>
      </c>
      <c r="AC385" s="43" t="str">
        <f>AA385&amp;AB385</f>
        <v>愛知県扶桑町</v>
      </c>
      <c r="AD385" s="32">
        <v>10.21</v>
      </c>
      <c r="AE385" s="34">
        <v>10.17</v>
      </c>
      <c r="AF385" s="51">
        <v>10.14</v>
      </c>
      <c r="AG385" s="1"/>
    </row>
    <row r="386" spans="22:33">
      <c r="V386" s="4" t="s">
        <v>440</v>
      </c>
      <c r="W386" s="4" t="s">
        <v>1440</v>
      </c>
      <c r="X386" s="2"/>
      <c r="Y386" s="594" t="s">
        <v>1233</v>
      </c>
      <c r="Z386" s="595">
        <v>0.03</v>
      </c>
      <c r="AA386" s="607" t="s">
        <v>571</v>
      </c>
      <c r="AB386" s="34" t="s">
        <v>1441</v>
      </c>
      <c r="AC386" s="43" t="str">
        <f>AA386&amp;AB386</f>
        <v>愛知県阿久比町</v>
      </c>
      <c r="AD386" s="32">
        <v>10.21</v>
      </c>
      <c r="AE386" s="34">
        <v>10.17</v>
      </c>
      <c r="AF386" s="51">
        <v>10.14</v>
      </c>
      <c r="AG386" s="1"/>
    </row>
    <row r="387" spans="22:33">
      <c r="V387" s="4" t="s">
        <v>440</v>
      </c>
      <c r="W387" s="4" t="s">
        <v>1351</v>
      </c>
      <c r="X387" s="2"/>
      <c r="Y387" s="594" t="s">
        <v>1233</v>
      </c>
      <c r="Z387" s="595">
        <v>0.03</v>
      </c>
      <c r="AA387" s="607" t="s">
        <v>571</v>
      </c>
      <c r="AB387" s="34" t="s">
        <v>1442</v>
      </c>
      <c r="AC387" s="43" t="str">
        <f>AA387&amp;AB387</f>
        <v>愛知県東浦町</v>
      </c>
      <c r="AD387" s="32">
        <v>10.21</v>
      </c>
      <c r="AE387" s="34">
        <v>10.17</v>
      </c>
      <c r="AF387" s="51">
        <v>10.14</v>
      </c>
      <c r="AG387" s="1"/>
    </row>
    <row r="388" spans="22:33">
      <c r="V388" s="4" t="s">
        <v>440</v>
      </c>
      <c r="W388" s="4" t="s">
        <v>1443</v>
      </c>
      <c r="X388" s="2"/>
      <c r="Y388" s="594" t="s">
        <v>1233</v>
      </c>
      <c r="Z388" s="595">
        <v>0.03</v>
      </c>
      <c r="AA388" s="607" t="s">
        <v>571</v>
      </c>
      <c r="AB388" s="34" t="s">
        <v>1444</v>
      </c>
      <c r="AC388" s="43" t="str">
        <f>AA388&amp;AB388</f>
        <v>愛知県武豊町</v>
      </c>
      <c r="AD388" s="32">
        <v>10.21</v>
      </c>
      <c r="AE388" s="34">
        <v>10.17</v>
      </c>
      <c r="AF388" s="51">
        <v>10.14</v>
      </c>
      <c r="AG388" s="1"/>
    </row>
    <row r="389" spans="22:33">
      <c r="V389" s="4" t="s">
        <v>440</v>
      </c>
      <c r="W389" s="4" t="s">
        <v>1445</v>
      </c>
      <c r="X389" s="2"/>
      <c r="Y389" s="594" t="s">
        <v>1233</v>
      </c>
      <c r="Z389" s="595">
        <v>0.03</v>
      </c>
      <c r="AA389" s="607" t="s">
        <v>571</v>
      </c>
      <c r="AB389" s="34" t="s">
        <v>1446</v>
      </c>
      <c r="AC389" s="43" t="str">
        <f>AA389&amp;AB389</f>
        <v>愛知県幸田町</v>
      </c>
      <c r="AD389" s="32">
        <v>10.21</v>
      </c>
      <c r="AE389" s="34">
        <v>10.17</v>
      </c>
      <c r="AF389" s="51">
        <v>10.14</v>
      </c>
      <c r="AG389" s="1"/>
    </row>
    <row r="390" spans="22:33">
      <c r="V390" s="4" t="s">
        <v>440</v>
      </c>
      <c r="W390" s="4" t="s">
        <v>1447</v>
      </c>
      <c r="X390" s="2"/>
      <c r="Y390" s="594" t="s">
        <v>1233</v>
      </c>
      <c r="Z390" s="595">
        <v>0.03</v>
      </c>
      <c r="AA390" s="607" t="s">
        <v>571</v>
      </c>
      <c r="AB390" s="34" t="s">
        <v>1448</v>
      </c>
      <c r="AC390" s="43" t="str">
        <f>AA390&amp;AB390</f>
        <v>愛知県設楽町</v>
      </c>
      <c r="AD390" s="32">
        <v>10.21</v>
      </c>
      <c r="AE390" s="34">
        <v>10.17</v>
      </c>
      <c r="AF390" s="51">
        <v>10.14</v>
      </c>
      <c r="AG390" s="1"/>
    </row>
    <row r="391" spans="22:33">
      <c r="V391" s="4" t="s">
        <v>440</v>
      </c>
      <c r="W391" s="4" t="s">
        <v>1449</v>
      </c>
      <c r="X391" s="2"/>
      <c r="Y391" s="594" t="s">
        <v>1233</v>
      </c>
      <c r="Z391" s="595">
        <v>0.03</v>
      </c>
      <c r="AA391" s="607" t="s">
        <v>571</v>
      </c>
      <c r="AB391" s="34" t="s">
        <v>1450</v>
      </c>
      <c r="AC391" s="43" t="str">
        <f>AA391&amp;AB391</f>
        <v>愛知県東栄町</v>
      </c>
      <c r="AD391" s="32">
        <v>10.21</v>
      </c>
      <c r="AE391" s="34">
        <v>10.17</v>
      </c>
      <c r="AF391" s="51">
        <v>10.14</v>
      </c>
      <c r="AG391" s="1"/>
    </row>
    <row r="392" spans="22:33">
      <c r="V392" s="4" t="s">
        <v>440</v>
      </c>
      <c r="W392" s="4" t="s">
        <v>1451</v>
      </c>
      <c r="X392" s="2"/>
      <c r="Y392" s="594" t="s">
        <v>1233</v>
      </c>
      <c r="Z392" s="595">
        <v>0.03</v>
      </c>
      <c r="AA392" s="607" t="s">
        <v>571</v>
      </c>
      <c r="AB392" s="34" t="s">
        <v>1452</v>
      </c>
      <c r="AC392" s="43" t="str">
        <f>AA392&amp;AB392</f>
        <v>愛知県豊根村</v>
      </c>
      <c r="AD392" s="32">
        <v>10.21</v>
      </c>
      <c r="AE392" s="34">
        <v>10.17</v>
      </c>
      <c r="AF392" s="51">
        <v>10.14</v>
      </c>
      <c r="AG392" s="1"/>
    </row>
    <row r="393" spans="22:33">
      <c r="V393" s="4" t="s">
        <v>440</v>
      </c>
      <c r="W393" s="4" t="s">
        <v>1453</v>
      </c>
      <c r="X393" s="2"/>
      <c r="Y393" s="594" t="s">
        <v>1233</v>
      </c>
      <c r="Z393" s="595">
        <v>0.03</v>
      </c>
      <c r="AA393" s="607" t="s">
        <v>579</v>
      </c>
      <c r="AB393" s="34" t="s">
        <v>1454</v>
      </c>
      <c r="AC393" s="43" t="str">
        <f>AA393&amp;AB393</f>
        <v>三重県名張市</v>
      </c>
      <c r="AD393" s="32">
        <v>10.21</v>
      </c>
      <c r="AE393" s="34">
        <v>10.17</v>
      </c>
      <c r="AF393" s="51">
        <v>10.14</v>
      </c>
      <c r="AG393" s="1"/>
    </row>
    <row r="394" spans="22:33">
      <c r="V394" s="4" t="s">
        <v>440</v>
      </c>
      <c r="W394" s="4" t="s">
        <v>1455</v>
      </c>
      <c r="X394" s="2"/>
      <c r="Y394" s="594" t="s">
        <v>1233</v>
      </c>
      <c r="Z394" s="595">
        <v>0.03</v>
      </c>
      <c r="AA394" s="607" t="s">
        <v>579</v>
      </c>
      <c r="AB394" s="34" t="s">
        <v>1456</v>
      </c>
      <c r="AC394" s="43" t="str">
        <f>AA394&amp;AB394</f>
        <v>三重県いなべ市</v>
      </c>
      <c r="AD394" s="32">
        <v>10.21</v>
      </c>
      <c r="AE394" s="34">
        <v>10.17</v>
      </c>
      <c r="AF394" s="51">
        <v>10.14</v>
      </c>
      <c r="AG394" s="1"/>
    </row>
    <row r="395" spans="22:33">
      <c r="V395" s="4" t="s">
        <v>440</v>
      </c>
      <c r="W395" s="4" t="s">
        <v>1457</v>
      </c>
      <c r="X395" s="2"/>
      <c r="Y395" s="594" t="s">
        <v>1233</v>
      </c>
      <c r="Z395" s="595">
        <v>0.03</v>
      </c>
      <c r="AA395" s="607" t="s">
        <v>579</v>
      </c>
      <c r="AB395" s="34" t="s">
        <v>1458</v>
      </c>
      <c r="AC395" s="43" t="str">
        <f>AA395&amp;AB395</f>
        <v>三重県伊賀市</v>
      </c>
      <c r="AD395" s="32">
        <v>10.21</v>
      </c>
      <c r="AE395" s="34">
        <v>10.17</v>
      </c>
      <c r="AF395" s="51">
        <v>10.14</v>
      </c>
      <c r="AG395" s="1"/>
    </row>
    <row r="396" spans="22:33">
      <c r="V396" s="4" t="s">
        <v>440</v>
      </c>
      <c r="W396" s="4" t="s">
        <v>1459</v>
      </c>
      <c r="X396" s="2"/>
      <c r="Y396" s="594" t="s">
        <v>1233</v>
      </c>
      <c r="Z396" s="595">
        <v>0.03</v>
      </c>
      <c r="AA396" s="607" t="s">
        <v>579</v>
      </c>
      <c r="AB396" s="34" t="s">
        <v>1460</v>
      </c>
      <c r="AC396" s="43" t="str">
        <f>AA396&amp;AB396</f>
        <v>三重県木曽岬町</v>
      </c>
      <c r="AD396" s="32">
        <v>10.21</v>
      </c>
      <c r="AE396" s="34">
        <v>10.17</v>
      </c>
      <c r="AF396" s="51">
        <v>10.14</v>
      </c>
      <c r="AG396" s="1"/>
    </row>
    <row r="397" spans="22:33">
      <c r="V397" s="4" t="s">
        <v>440</v>
      </c>
      <c r="W397" s="4" t="s">
        <v>1461</v>
      </c>
      <c r="X397" s="2"/>
      <c r="Y397" s="594" t="s">
        <v>1233</v>
      </c>
      <c r="Z397" s="595">
        <v>0.03</v>
      </c>
      <c r="AA397" s="607" t="s">
        <v>579</v>
      </c>
      <c r="AB397" s="34" t="s">
        <v>1462</v>
      </c>
      <c r="AC397" s="43" t="str">
        <f>AA397&amp;AB397</f>
        <v>三重県東員町</v>
      </c>
      <c r="AD397" s="32">
        <v>10.21</v>
      </c>
      <c r="AE397" s="34">
        <v>10.17</v>
      </c>
      <c r="AF397" s="51">
        <v>10.14</v>
      </c>
      <c r="AG397" s="1"/>
    </row>
    <row r="398" spans="22:33">
      <c r="V398" s="4" t="s">
        <v>440</v>
      </c>
      <c r="W398" s="4" t="s">
        <v>1463</v>
      </c>
      <c r="X398" s="2"/>
      <c r="Y398" s="594" t="s">
        <v>1233</v>
      </c>
      <c r="Z398" s="595">
        <v>0.03</v>
      </c>
      <c r="AA398" s="607" t="s">
        <v>579</v>
      </c>
      <c r="AB398" s="34" t="s">
        <v>1464</v>
      </c>
      <c r="AC398" s="43" t="str">
        <f>AA398&amp;AB398</f>
        <v>三重県菰野町</v>
      </c>
      <c r="AD398" s="32">
        <v>10.21</v>
      </c>
      <c r="AE398" s="34">
        <v>10.17</v>
      </c>
      <c r="AF398" s="51">
        <v>10.14</v>
      </c>
      <c r="AG398" s="1"/>
    </row>
    <row r="399" spans="22:33">
      <c r="V399" s="4" t="s">
        <v>440</v>
      </c>
      <c r="W399" s="4" t="s">
        <v>1465</v>
      </c>
      <c r="X399" s="2"/>
      <c r="Y399" s="594" t="s">
        <v>1233</v>
      </c>
      <c r="Z399" s="595">
        <v>0.03</v>
      </c>
      <c r="AA399" s="607" t="s">
        <v>579</v>
      </c>
      <c r="AB399" s="34" t="s">
        <v>1466</v>
      </c>
      <c r="AC399" s="43" t="str">
        <f>AA399&amp;AB399</f>
        <v>三重県朝日町</v>
      </c>
      <c r="AD399" s="32">
        <v>10.21</v>
      </c>
      <c r="AE399" s="34">
        <v>10.17</v>
      </c>
      <c r="AF399" s="51">
        <v>10.14</v>
      </c>
      <c r="AG399" s="1"/>
    </row>
    <row r="400" spans="22:33">
      <c r="V400" s="4" t="s">
        <v>440</v>
      </c>
      <c r="W400" s="4" t="s">
        <v>1467</v>
      </c>
      <c r="X400" s="2"/>
      <c r="Y400" s="594" t="s">
        <v>1233</v>
      </c>
      <c r="Z400" s="595">
        <v>0.03</v>
      </c>
      <c r="AA400" s="607" t="s">
        <v>579</v>
      </c>
      <c r="AB400" s="34" t="s">
        <v>1468</v>
      </c>
      <c r="AC400" s="43" t="str">
        <f>AA400&amp;AB400</f>
        <v>三重県川越町</v>
      </c>
      <c r="AD400" s="32">
        <v>10.21</v>
      </c>
      <c r="AE400" s="34">
        <v>10.17</v>
      </c>
      <c r="AF400" s="51">
        <v>10.14</v>
      </c>
      <c r="AG400" s="1"/>
    </row>
    <row r="401" spans="22:33">
      <c r="V401" s="4" t="s">
        <v>440</v>
      </c>
      <c r="W401" s="4" t="s">
        <v>1469</v>
      </c>
      <c r="X401" s="2"/>
      <c r="Y401" s="594" t="s">
        <v>1233</v>
      </c>
      <c r="Z401" s="595">
        <v>0.03</v>
      </c>
      <c r="AA401" s="607" t="s">
        <v>587</v>
      </c>
      <c r="AB401" s="34" t="s">
        <v>1470</v>
      </c>
      <c r="AC401" s="43" t="str">
        <f>AA401&amp;AB401</f>
        <v>滋賀県長浜市</v>
      </c>
      <c r="AD401" s="32">
        <v>10.21</v>
      </c>
      <c r="AE401" s="34">
        <v>10.17</v>
      </c>
      <c r="AF401" s="51">
        <v>10.14</v>
      </c>
      <c r="AG401" s="1"/>
    </row>
    <row r="402" spans="22:33">
      <c r="V402" s="4" t="s">
        <v>440</v>
      </c>
      <c r="W402" s="4" t="s">
        <v>1471</v>
      </c>
      <c r="X402" s="2"/>
      <c r="Y402" s="594" t="s">
        <v>1233</v>
      </c>
      <c r="Z402" s="595">
        <v>0.03</v>
      </c>
      <c r="AA402" s="607" t="s">
        <v>587</v>
      </c>
      <c r="AB402" s="34" t="s">
        <v>1472</v>
      </c>
      <c r="AC402" s="43" t="str">
        <f>AA402&amp;AB402</f>
        <v>滋賀県近江八幡市</v>
      </c>
      <c r="AD402" s="32">
        <v>10.21</v>
      </c>
      <c r="AE402" s="34">
        <v>10.17</v>
      </c>
      <c r="AF402" s="51">
        <v>10.14</v>
      </c>
      <c r="AG402" s="1"/>
    </row>
    <row r="403" spans="22:33">
      <c r="V403" s="4" t="s">
        <v>440</v>
      </c>
      <c r="W403" s="4" t="s">
        <v>1473</v>
      </c>
      <c r="X403" s="2"/>
      <c r="Y403" s="594" t="s">
        <v>1233</v>
      </c>
      <c r="Z403" s="595">
        <v>0.03</v>
      </c>
      <c r="AA403" s="607" t="s">
        <v>587</v>
      </c>
      <c r="AB403" s="34" t="s">
        <v>1474</v>
      </c>
      <c r="AC403" s="43" t="str">
        <f>AA403&amp;AB403</f>
        <v>滋賀県野洲市</v>
      </c>
      <c r="AD403" s="32">
        <v>10.21</v>
      </c>
      <c r="AE403" s="34">
        <v>10.17</v>
      </c>
      <c r="AF403" s="51">
        <v>10.14</v>
      </c>
      <c r="AG403" s="1"/>
    </row>
    <row r="404" spans="22:33">
      <c r="V404" s="4" t="s">
        <v>440</v>
      </c>
      <c r="W404" s="4" t="s">
        <v>1475</v>
      </c>
      <c r="X404" s="2"/>
      <c r="Y404" s="594" t="s">
        <v>1233</v>
      </c>
      <c r="Z404" s="595">
        <v>0.03</v>
      </c>
      <c r="AA404" s="607" t="s">
        <v>587</v>
      </c>
      <c r="AB404" s="34" t="s">
        <v>1476</v>
      </c>
      <c r="AC404" s="43" t="str">
        <f>AA404&amp;AB404</f>
        <v>滋賀県湖南市</v>
      </c>
      <c r="AD404" s="32">
        <v>10.21</v>
      </c>
      <c r="AE404" s="34">
        <v>10.17</v>
      </c>
      <c r="AF404" s="51">
        <v>10.14</v>
      </c>
      <c r="AG404" s="1"/>
    </row>
    <row r="405" spans="22:33">
      <c r="V405" s="4" t="s">
        <v>440</v>
      </c>
      <c r="W405" s="4" t="s">
        <v>1477</v>
      </c>
      <c r="X405" s="2"/>
      <c r="Y405" s="594" t="s">
        <v>1233</v>
      </c>
      <c r="Z405" s="595">
        <v>0.03</v>
      </c>
      <c r="AA405" s="607" t="s">
        <v>587</v>
      </c>
      <c r="AB405" s="34" t="s">
        <v>1478</v>
      </c>
      <c r="AC405" s="43" t="str">
        <f>AA405&amp;AB405</f>
        <v>滋賀県高島市</v>
      </c>
      <c r="AD405" s="32">
        <v>10.21</v>
      </c>
      <c r="AE405" s="34">
        <v>10.17</v>
      </c>
      <c r="AF405" s="51">
        <v>10.14</v>
      </c>
      <c r="AG405" s="1"/>
    </row>
    <row r="406" spans="22:33">
      <c r="V406" s="4" t="s">
        <v>440</v>
      </c>
      <c r="W406" s="4" t="s">
        <v>1479</v>
      </c>
      <c r="X406" s="2"/>
      <c r="Y406" s="594" t="s">
        <v>1233</v>
      </c>
      <c r="Z406" s="595">
        <v>0.03</v>
      </c>
      <c r="AA406" s="607" t="s">
        <v>587</v>
      </c>
      <c r="AB406" s="34" t="s">
        <v>1480</v>
      </c>
      <c r="AC406" s="43" t="str">
        <f>AA406&amp;AB406</f>
        <v>滋賀県東近江市</v>
      </c>
      <c r="AD406" s="32">
        <v>10.21</v>
      </c>
      <c r="AE406" s="34">
        <v>10.17</v>
      </c>
      <c r="AF406" s="51">
        <v>10.14</v>
      </c>
      <c r="AG406" s="1"/>
    </row>
    <row r="407" spans="22:33">
      <c r="V407" s="4" t="s">
        <v>440</v>
      </c>
      <c r="W407" s="4" t="s">
        <v>1481</v>
      </c>
      <c r="X407" s="2"/>
      <c r="Y407" s="594" t="s">
        <v>1233</v>
      </c>
      <c r="Z407" s="595">
        <v>0.03</v>
      </c>
      <c r="AA407" s="607" t="s">
        <v>587</v>
      </c>
      <c r="AB407" s="34" t="s">
        <v>1482</v>
      </c>
      <c r="AC407" s="43" t="str">
        <f>AA407&amp;AB407</f>
        <v>滋賀県日野町</v>
      </c>
      <c r="AD407" s="32">
        <v>10.21</v>
      </c>
      <c r="AE407" s="34">
        <v>10.17</v>
      </c>
      <c r="AF407" s="51">
        <v>10.14</v>
      </c>
      <c r="AG407" s="1"/>
    </row>
    <row r="408" spans="22:33">
      <c r="V408" s="4" t="s">
        <v>440</v>
      </c>
      <c r="W408" s="4" t="s">
        <v>1483</v>
      </c>
      <c r="X408" s="2"/>
      <c r="Y408" s="594" t="s">
        <v>1233</v>
      </c>
      <c r="Z408" s="595">
        <v>0.03</v>
      </c>
      <c r="AA408" s="607" t="s">
        <v>587</v>
      </c>
      <c r="AB408" s="34" t="s">
        <v>1484</v>
      </c>
      <c r="AC408" s="43" t="str">
        <f>AA408&amp;AB408</f>
        <v>滋賀県竜王町</v>
      </c>
      <c r="AD408" s="32">
        <v>10.21</v>
      </c>
      <c r="AE408" s="34">
        <v>10.17</v>
      </c>
      <c r="AF408" s="51">
        <v>10.14</v>
      </c>
      <c r="AG408" s="1"/>
    </row>
    <row r="409" spans="22:33">
      <c r="V409" s="4" t="s">
        <v>440</v>
      </c>
      <c r="W409" s="4" t="s">
        <v>1485</v>
      </c>
      <c r="X409" s="2"/>
      <c r="Y409" s="594" t="s">
        <v>1233</v>
      </c>
      <c r="Z409" s="595">
        <v>0.03</v>
      </c>
      <c r="AA409" s="607" t="s">
        <v>596</v>
      </c>
      <c r="AB409" s="34" t="s">
        <v>1486</v>
      </c>
      <c r="AC409" s="43" t="str">
        <f>AA409&amp;AB409</f>
        <v>京都府久御山町</v>
      </c>
      <c r="AD409" s="32">
        <v>10.21</v>
      </c>
      <c r="AE409" s="34">
        <v>10.17</v>
      </c>
      <c r="AF409" s="51">
        <v>10.14</v>
      </c>
      <c r="AG409" s="1"/>
    </row>
    <row r="410" spans="22:33">
      <c r="V410" s="4" t="s">
        <v>440</v>
      </c>
      <c r="W410" s="4" t="s">
        <v>1487</v>
      </c>
      <c r="X410" s="2"/>
      <c r="Y410" s="594" t="s">
        <v>1233</v>
      </c>
      <c r="Z410" s="595">
        <v>0.03</v>
      </c>
      <c r="AA410" s="607" t="s">
        <v>615</v>
      </c>
      <c r="AB410" s="34" t="s">
        <v>1488</v>
      </c>
      <c r="AC410" s="43" t="str">
        <f>AA410&amp;AB410</f>
        <v>兵庫県姫路市</v>
      </c>
      <c r="AD410" s="32">
        <v>10.21</v>
      </c>
      <c r="AE410" s="34">
        <v>10.17</v>
      </c>
      <c r="AF410" s="51">
        <v>10.14</v>
      </c>
      <c r="AG410" s="1"/>
    </row>
    <row r="411" spans="22:33">
      <c r="V411" s="4" t="s">
        <v>440</v>
      </c>
      <c r="W411" s="4" t="s">
        <v>1489</v>
      </c>
      <c r="X411" s="2"/>
      <c r="Y411" s="594" t="s">
        <v>1233</v>
      </c>
      <c r="Z411" s="595">
        <v>0.03</v>
      </c>
      <c r="AA411" s="607" t="s">
        <v>615</v>
      </c>
      <c r="AB411" s="34" t="s">
        <v>1490</v>
      </c>
      <c r="AC411" s="43" t="str">
        <f>AA411&amp;AB411</f>
        <v>兵庫県加古川市</v>
      </c>
      <c r="AD411" s="32">
        <v>10.21</v>
      </c>
      <c r="AE411" s="34">
        <v>10.17</v>
      </c>
      <c r="AF411" s="51">
        <v>10.14</v>
      </c>
      <c r="AG411" s="1"/>
    </row>
    <row r="412" spans="22:33">
      <c r="V412" s="4" t="s">
        <v>440</v>
      </c>
      <c r="W412" s="4" t="s">
        <v>1491</v>
      </c>
      <c r="X412" s="2"/>
      <c r="Y412" s="594" t="s">
        <v>1233</v>
      </c>
      <c r="Z412" s="595">
        <v>0.03</v>
      </c>
      <c r="AA412" s="607" t="s">
        <v>615</v>
      </c>
      <c r="AB412" s="34" t="s">
        <v>1492</v>
      </c>
      <c r="AC412" s="43" t="str">
        <f>AA412&amp;AB412</f>
        <v>兵庫県三木市</v>
      </c>
      <c r="AD412" s="32">
        <v>10.21</v>
      </c>
      <c r="AE412" s="34">
        <v>10.17</v>
      </c>
      <c r="AF412" s="51">
        <v>10.14</v>
      </c>
      <c r="AG412" s="1"/>
    </row>
    <row r="413" spans="22:33">
      <c r="V413" s="4" t="s">
        <v>440</v>
      </c>
      <c r="W413" s="4" t="s">
        <v>1493</v>
      </c>
      <c r="X413" s="2"/>
      <c r="Y413" s="594" t="s">
        <v>1233</v>
      </c>
      <c r="Z413" s="595">
        <v>0.03</v>
      </c>
      <c r="AA413" s="607" t="s">
        <v>615</v>
      </c>
      <c r="AB413" s="34" t="s">
        <v>1494</v>
      </c>
      <c r="AC413" s="43" t="str">
        <f>AA413&amp;AB413</f>
        <v>兵庫県高砂市</v>
      </c>
      <c r="AD413" s="32">
        <v>10.21</v>
      </c>
      <c r="AE413" s="34">
        <v>10.17</v>
      </c>
      <c r="AF413" s="51">
        <v>10.14</v>
      </c>
      <c r="AG413" s="1"/>
    </row>
    <row r="414" spans="22:33">
      <c r="V414" s="4" t="s">
        <v>440</v>
      </c>
      <c r="W414" s="4" t="s">
        <v>1495</v>
      </c>
      <c r="X414" s="2"/>
      <c r="Y414" s="594" t="s">
        <v>1233</v>
      </c>
      <c r="Z414" s="595">
        <v>0.03</v>
      </c>
      <c r="AA414" s="607" t="s">
        <v>615</v>
      </c>
      <c r="AB414" s="34" t="s">
        <v>1496</v>
      </c>
      <c r="AC414" s="43" t="str">
        <f>AA414&amp;AB414</f>
        <v>兵庫県稲美町</v>
      </c>
      <c r="AD414" s="32">
        <v>10.21</v>
      </c>
      <c r="AE414" s="34">
        <v>10.17</v>
      </c>
      <c r="AF414" s="51">
        <v>10.14</v>
      </c>
      <c r="AG414" s="1"/>
    </row>
    <row r="415" spans="22:33">
      <c r="V415" s="4" t="s">
        <v>448</v>
      </c>
      <c r="W415" s="4" t="s">
        <v>839</v>
      </c>
      <c r="X415" s="2"/>
      <c r="Y415" s="594" t="s">
        <v>1233</v>
      </c>
      <c r="Z415" s="595">
        <v>0.03</v>
      </c>
      <c r="AA415" s="607" t="s">
        <v>615</v>
      </c>
      <c r="AB415" s="34" t="s">
        <v>1497</v>
      </c>
      <c r="AC415" s="43" t="str">
        <f>AA415&amp;AB415</f>
        <v>兵庫県播磨町</v>
      </c>
      <c r="AD415" s="32">
        <v>10.21</v>
      </c>
      <c r="AE415" s="34">
        <v>10.17</v>
      </c>
      <c r="AF415" s="51">
        <v>10.14</v>
      </c>
      <c r="AG415" s="1"/>
    </row>
    <row r="416" spans="22:33">
      <c r="V416" s="4" t="s">
        <v>448</v>
      </c>
      <c r="W416" s="4" t="s">
        <v>841</v>
      </c>
      <c r="X416" s="2"/>
      <c r="Y416" s="594" t="s">
        <v>1233</v>
      </c>
      <c r="Z416" s="595">
        <v>0.03</v>
      </c>
      <c r="AA416" s="607" t="s">
        <v>623</v>
      </c>
      <c r="AB416" s="34" t="s">
        <v>1498</v>
      </c>
      <c r="AC416" s="43" t="str">
        <f>AA416&amp;AB416</f>
        <v>奈良県大和高田市</v>
      </c>
      <c r="AD416" s="32">
        <v>10.21</v>
      </c>
      <c r="AE416" s="34">
        <v>10.17</v>
      </c>
      <c r="AF416" s="51">
        <v>10.14</v>
      </c>
      <c r="AG416" s="1"/>
    </row>
    <row r="417" spans="22:33">
      <c r="V417" s="4" t="s">
        <v>448</v>
      </c>
      <c r="W417" s="4" t="s">
        <v>964</v>
      </c>
      <c r="X417" s="2"/>
      <c r="Y417" s="594" t="s">
        <v>1233</v>
      </c>
      <c r="Z417" s="595">
        <v>0.03</v>
      </c>
      <c r="AA417" s="607" t="s">
        <v>623</v>
      </c>
      <c r="AB417" s="34" t="s">
        <v>1499</v>
      </c>
      <c r="AC417" s="43" t="str">
        <f>AA417&amp;AB417</f>
        <v>奈良県天理市</v>
      </c>
      <c r="AD417" s="32">
        <v>10.21</v>
      </c>
      <c r="AE417" s="34">
        <v>10.17</v>
      </c>
      <c r="AF417" s="51">
        <v>10.14</v>
      </c>
      <c r="AG417" s="1"/>
    </row>
    <row r="418" spans="22:33">
      <c r="V418" s="4" t="s">
        <v>448</v>
      </c>
      <c r="W418" s="4" t="s">
        <v>966</v>
      </c>
      <c r="X418" s="2"/>
      <c r="Y418" s="594" t="s">
        <v>1233</v>
      </c>
      <c r="Z418" s="595">
        <v>0.03</v>
      </c>
      <c r="AA418" s="607" t="s">
        <v>623</v>
      </c>
      <c r="AB418" s="34" t="s">
        <v>1500</v>
      </c>
      <c r="AC418" s="43" t="str">
        <f>AA418&amp;AB418</f>
        <v>奈良県橿原市</v>
      </c>
      <c r="AD418" s="32">
        <v>10.21</v>
      </c>
      <c r="AE418" s="34">
        <v>10.17</v>
      </c>
      <c r="AF418" s="51">
        <v>10.14</v>
      </c>
      <c r="AG418" s="1"/>
    </row>
    <row r="419" spans="22:33">
      <c r="V419" s="4" t="s">
        <v>448</v>
      </c>
      <c r="W419" s="4" t="s">
        <v>1501</v>
      </c>
      <c r="X419" s="2"/>
      <c r="Y419" s="594" t="s">
        <v>1233</v>
      </c>
      <c r="Z419" s="595">
        <v>0.03</v>
      </c>
      <c r="AA419" s="607" t="s">
        <v>623</v>
      </c>
      <c r="AB419" s="34" t="s">
        <v>1502</v>
      </c>
      <c r="AC419" s="43" t="str">
        <f>AA419&amp;AB419</f>
        <v>奈良県桜井市</v>
      </c>
      <c r="AD419" s="32">
        <v>10.21</v>
      </c>
      <c r="AE419" s="34">
        <v>10.17</v>
      </c>
      <c r="AF419" s="51">
        <v>10.14</v>
      </c>
      <c r="AG419" s="1"/>
    </row>
    <row r="420" spans="22:33">
      <c r="V420" s="4" t="s">
        <v>448</v>
      </c>
      <c r="W420" s="4" t="s">
        <v>1236</v>
      </c>
      <c r="X420" s="2"/>
      <c r="Y420" s="594" t="s">
        <v>1233</v>
      </c>
      <c r="Z420" s="595">
        <v>0.03</v>
      </c>
      <c r="AA420" s="607" t="s">
        <v>623</v>
      </c>
      <c r="AB420" s="34" t="s">
        <v>1503</v>
      </c>
      <c r="AC420" s="43" t="str">
        <f>AA420&amp;AB420</f>
        <v>奈良県御所市</v>
      </c>
      <c r="AD420" s="32">
        <v>10.21</v>
      </c>
      <c r="AE420" s="34">
        <v>10.17</v>
      </c>
      <c r="AF420" s="51">
        <v>10.14</v>
      </c>
      <c r="AG420" s="1"/>
    </row>
    <row r="421" spans="22:33">
      <c r="V421" s="4" t="s">
        <v>448</v>
      </c>
      <c r="W421" s="4" t="s">
        <v>843</v>
      </c>
      <c r="X421" s="2"/>
      <c r="Y421" s="594" t="s">
        <v>1233</v>
      </c>
      <c r="Z421" s="595">
        <v>0.03</v>
      </c>
      <c r="AA421" s="607" t="s">
        <v>623</v>
      </c>
      <c r="AB421" s="34" t="s">
        <v>1504</v>
      </c>
      <c r="AC421" s="43" t="str">
        <f>AA421&amp;AB421</f>
        <v>奈良県香芝市</v>
      </c>
      <c r="AD421" s="32">
        <v>10.21</v>
      </c>
      <c r="AE421" s="34">
        <v>10.17</v>
      </c>
      <c r="AF421" s="51">
        <v>10.14</v>
      </c>
      <c r="AG421" s="1"/>
    </row>
    <row r="422" spans="22:33">
      <c r="V422" s="4" t="s">
        <v>448</v>
      </c>
      <c r="W422" s="4" t="s">
        <v>1238</v>
      </c>
      <c r="X422" s="2"/>
      <c r="Y422" s="594" t="s">
        <v>1233</v>
      </c>
      <c r="Z422" s="595">
        <v>0.03</v>
      </c>
      <c r="AA422" s="607" t="s">
        <v>623</v>
      </c>
      <c r="AB422" s="34" t="s">
        <v>1505</v>
      </c>
      <c r="AC422" s="43" t="str">
        <f>AA422&amp;AB422</f>
        <v>奈良県葛城市</v>
      </c>
      <c r="AD422" s="32">
        <v>10.21</v>
      </c>
      <c r="AE422" s="34">
        <v>10.17</v>
      </c>
      <c r="AF422" s="51">
        <v>10.14</v>
      </c>
      <c r="AG422" s="1"/>
    </row>
    <row r="423" spans="22:33">
      <c r="V423" s="4" t="s">
        <v>448</v>
      </c>
      <c r="W423" s="4" t="s">
        <v>1240</v>
      </c>
      <c r="X423" s="2"/>
      <c r="Y423" s="594" t="s">
        <v>1233</v>
      </c>
      <c r="Z423" s="595">
        <v>0.03</v>
      </c>
      <c r="AA423" s="607" t="s">
        <v>623</v>
      </c>
      <c r="AB423" s="34" t="s">
        <v>1506</v>
      </c>
      <c r="AC423" s="43" t="str">
        <f>AA423&amp;AB423</f>
        <v>奈良県宇陀市</v>
      </c>
      <c r="AD423" s="32">
        <v>10.21</v>
      </c>
      <c r="AE423" s="34">
        <v>10.17</v>
      </c>
      <c r="AF423" s="51">
        <v>10.14</v>
      </c>
      <c r="AG423" s="1"/>
    </row>
    <row r="424" spans="22:33">
      <c r="V424" s="4" t="s">
        <v>448</v>
      </c>
      <c r="W424" s="4" t="s">
        <v>1507</v>
      </c>
      <c r="X424" s="2"/>
      <c r="Y424" s="594" t="s">
        <v>1233</v>
      </c>
      <c r="Z424" s="595">
        <v>0.03</v>
      </c>
      <c r="AA424" s="607" t="s">
        <v>623</v>
      </c>
      <c r="AB424" s="34" t="s">
        <v>1508</v>
      </c>
      <c r="AC424" s="43" t="str">
        <f>AA424&amp;AB424</f>
        <v>奈良県山添村</v>
      </c>
      <c r="AD424" s="32">
        <v>10.21</v>
      </c>
      <c r="AE424" s="34">
        <v>10.17</v>
      </c>
      <c r="AF424" s="51">
        <v>10.14</v>
      </c>
      <c r="AG424" s="1"/>
    </row>
    <row r="425" spans="22:33">
      <c r="V425" s="4" t="s">
        <v>448</v>
      </c>
      <c r="W425" s="4" t="s">
        <v>1509</v>
      </c>
      <c r="X425" s="2"/>
      <c r="Y425" s="594" t="s">
        <v>1233</v>
      </c>
      <c r="Z425" s="595">
        <v>0.03</v>
      </c>
      <c r="AA425" s="607" t="s">
        <v>623</v>
      </c>
      <c r="AB425" s="34" t="s">
        <v>1510</v>
      </c>
      <c r="AC425" s="43" t="str">
        <f>AA425&amp;AB425</f>
        <v>奈良県平群町</v>
      </c>
      <c r="AD425" s="32">
        <v>10.21</v>
      </c>
      <c r="AE425" s="34">
        <v>10.17</v>
      </c>
      <c r="AF425" s="51">
        <v>10.14</v>
      </c>
      <c r="AG425" s="1"/>
    </row>
    <row r="426" spans="22:33">
      <c r="V426" s="4" t="s">
        <v>448</v>
      </c>
      <c r="W426" s="4" t="s">
        <v>1511</v>
      </c>
      <c r="X426" s="2"/>
      <c r="Y426" s="594" t="s">
        <v>1233</v>
      </c>
      <c r="Z426" s="595">
        <v>0.03</v>
      </c>
      <c r="AA426" s="607" t="s">
        <v>623</v>
      </c>
      <c r="AB426" s="34" t="s">
        <v>1512</v>
      </c>
      <c r="AC426" s="43" t="str">
        <f>AA426&amp;AB426</f>
        <v>奈良県三郷町</v>
      </c>
      <c r="AD426" s="32">
        <v>10.21</v>
      </c>
      <c r="AE426" s="34">
        <v>10.17</v>
      </c>
      <c r="AF426" s="51">
        <v>10.14</v>
      </c>
      <c r="AG426" s="1"/>
    </row>
    <row r="427" spans="22:33">
      <c r="V427" s="4" t="s">
        <v>448</v>
      </c>
      <c r="W427" s="4" t="s">
        <v>1242</v>
      </c>
      <c r="X427" s="2"/>
      <c r="Y427" s="594" t="s">
        <v>1233</v>
      </c>
      <c r="Z427" s="595">
        <v>0.03</v>
      </c>
      <c r="AA427" s="607" t="s">
        <v>623</v>
      </c>
      <c r="AB427" s="34" t="s">
        <v>1513</v>
      </c>
      <c r="AC427" s="43" t="str">
        <f>AA427&amp;AB427</f>
        <v>奈良県斑鳩町</v>
      </c>
      <c r="AD427" s="32">
        <v>10.21</v>
      </c>
      <c r="AE427" s="34">
        <v>10.17</v>
      </c>
      <c r="AF427" s="51">
        <v>10.14</v>
      </c>
      <c r="AG427" s="1"/>
    </row>
    <row r="428" spans="22:33">
      <c r="V428" s="4" t="s">
        <v>448</v>
      </c>
      <c r="W428" s="4" t="s">
        <v>845</v>
      </c>
      <c r="X428" s="2"/>
      <c r="Y428" s="594" t="s">
        <v>1233</v>
      </c>
      <c r="Z428" s="595">
        <v>0.03</v>
      </c>
      <c r="AA428" s="607" t="s">
        <v>623</v>
      </c>
      <c r="AB428" s="34" t="s">
        <v>1514</v>
      </c>
      <c r="AC428" s="43" t="str">
        <f>AA428&amp;AB428</f>
        <v>奈良県安堵町</v>
      </c>
      <c r="AD428" s="32">
        <v>10.21</v>
      </c>
      <c r="AE428" s="34">
        <v>10.17</v>
      </c>
      <c r="AF428" s="51">
        <v>10.14</v>
      </c>
      <c r="AG428" s="1"/>
    </row>
    <row r="429" spans="22:33">
      <c r="V429" s="4" t="s">
        <v>448</v>
      </c>
      <c r="W429" s="4" t="s">
        <v>790</v>
      </c>
      <c r="X429" s="2"/>
      <c r="Y429" s="594" t="s">
        <v>1233</v>
      </c>
      <c r="Z429" s="595">
        <v>0.03</v>
      </c>
      <c r="AA429" s="607" t="s">
        <v>623</v>
      </c>
      <c r="AB429" s="34" t="s">
        <v>1515</v>
      </c>
      <c r="AC429" s="43" t="str">
        <f>AA429&amp;AB429</f>
        <v>奈良県川西町</v>
      </c>
      <c r="AD429" s="32">
        <v>10.21</v>
      </c>
      <c r="AE429" s="34">
        <v>10.17</v>
      </c>
      <c r="AF429" s="51">
        <v>10.14</v>
      </c>
      <c r="AG429" s="1"/>
    </row>
    <row r="430" spans="22:33">
      <c r="V430" s="4" t="s">
        <v>448</v>
      </c>
      <c r="W430" s="4" t="s">
        <v>847</v>
      </c>
      <c r="X430" s="2"/>
      <c r="Y430" s="594" t="s">
        <v>1233</v>
      </c>
      <c r="Z430" s="595">
        <v>0.03</v>
      </c>
      <c r="AA430" s="607" t="s">
        <v>623</v>
      </c>
      <c r="AB430" s="34" t="s">
        <v>1516</v>
      </c>
      <c r="AC430" s="43" t="str">
        <f>AA430&amp;AB430</f>
        <v>奈良県三宅町</v>
      </c>
      <c r="AD430" s="32">
        <v>10.21</v>
      </c>
      <c r="AE430" s="34">
        <v>10.17</v>
      </c>
      <c r="AF430" s="51">
        <v>10.14</v>
      </c>
      <c r="AG430" s="1"/>
    </row>
    <row r="431" spans="22:33">
      <c r="V431" s="4" t="s">
        <v>448</v>
      </c>
      <c r="W431" s="4" t="s">
        <v>1244</v>
      </c>
      <c r="X431" s="2"/>
      <c r="Y431" s="594" t="s">
        <v>1233</v>
      </c>
      <c r="Z431" s="595">
        <v>0.03</v>
      </c>
      <c r="AA431" s="607" t="s">
        <v>623</v>
      </c>
      <c r="AB431" s="34" t="s">
        <v>1517</v>
      </c>
      <c r="AC431" s="43" t="str">
        <f>AA431&amp;AB431</f>
        <v>奈良県田原本町</v>
      </c>
      <c r="AD431" s="32">
        <v>10.21</v>
      </c>
      <c r="AE431" s="34">
        <v>10.17</v>
      </c>
      <c r="AF431" s="51">
        <v>10.14</v>
      </c>
      <c r="AG431" s="1"/>
    </row>
    <row r="432" spans="22:33">
      <c r="V432" s="4" t="s">
        <v>448</v>
      </c>
      <c r="W432" s="4" t="s">
        <v>1518</v>
      </c>
      <c r="X432" s="2"/>
      <c r="Y432" s="594" t="s">
        <v>1233</v>
      </c>
      <c r="Z432" s="595">
        <v>0.03</v>
      </c>
      <c r="AA432" s="607" t="s">
        <v>623</v>
      </c>
      <c r="AB432" s="34" t="s">
        <v>1519</v>
      </c>
      <c r="AC432" s="43" t="str">
        <f>AA432&amp;AB432</f>
        <v>奈良県曽爾村</v>
      </c>
      <c r="AD432" s="32">
        <v>10.21</v>
      </c>
      <c r="AE432" s="34">
        <v>10.17</v>
      </c>
      <c r="AF432" s="51">
        <v>10.14</v>
      </c>
      <c r="AG432" s="1"/>
    </row>
    <row r="433" spans="22:33">
      <c r="V433" s="4" t="s">
        <v>448</v>
      </c>
      <c r="W433" s="4" t="s">
        <v>1520</v>
      </c>
      <c r="X433" s="2"/>
      <c r="Y433" s="594" t="s">
        <v>1233</v>
      </c>
      <c r="Z433" s="595">
        <v>0.03</v>
      </c>
      <c r="AA433" s="607" t="s">
        <v>623</v>
      </c>
      <c r="AB433" s="34" t="s">
        <v>1521</v>
      </c>
      <c r="AC433" s="43" t="str">
        <f>AA433&amp;AB433</f>
        <v>奈良県明日香村</v>
      </c>
      <c r="AD433" s="32">
        <v>10.21</v>
      </c>
      <c r="AE433" s="34">
        <v>10.17</v>
      </c>
      <c r="AF433" s="51">
        <v>10.14</v>
      </c>
      <c r="AG433" s="1"/>
    </row>
    <row r="434" spans="22:33">
      <c r="V434" s="4" t="s">
        <v>448</v>
      </c>
      <c r="W434" s="4" t="s">
        <v>849</v>
      </c>
      <c r="X434" s="2"/>
      <c r="Y434" s="594" t="s">
        <v>1233</v>
      </c>
      <c r="Z434" s="595">
        <v>0.03</v>
      </c>
      <c r="AA434" s="607" t="s">
        <v>623</v>
      </c>
      <c r="AB434" s="34" t="s">
        <v>1522</v>
      </c>
      <c r="AC434" s="43" t="str">
        <f>AA434&amp;AB434</f>
        <v>奈良県上牧町</v>
      </c>
      <c r="AD434" s="32">
        <v>10.21</v>
      </c>
      <c r="AE434" s="34">
        <v>10.17</v>
      </c>
      <c r="AF434" s="51">
        <v>10.14</v>
      </c>
      <c r="AG434" s="1"/>
    </row>
    <row r="435" spans="22:33">
      <c r="V435" s="4" t="s">
        <v>448</v>
      </c>
      <c r="W435" s="4" t="s">
        <v>1523</v>
      </c>
      <c r="X435" s="2"/>
      <c r="Y435" s="594" t="s">
        <v>1233</v>
      </c>
      <c r="Z435" s="595">
        <v>0.03</v>
      </c>
      <c r="AA435" s="607" t="s">
        <v>623</v>
      </c>
      <c r="AB435" s="34" t="s">
        <v>1524</v>
      </c>
      <c r="AC435" s="43" t="str">
        <f>AA435&amp;AB435</f>
        <v>奈良県王寺町</v>
      </c>
      <c r="AD435" s="32">
        <v>10.21</v>
      </c>
      <c r="AE435" s="34">
        <v>10.17</v>
      </c>
      <c r="AF435" s="51">
        <v>10.14</v>
      </c>
      <c r="AG435" s="1"/>
    </row>
    <row r="436" spans="22:33">
      <c r="V436" s="4" t="s">
        <v>448</v>
      </c>
      <c r="W436" s="4" t="s">
        <v>1246</v>
      </c>
      <c r="X436" s="2"/>
      <c r="Y436" s="594" t="s">
        <v>1233</v>
      </c>
      <c r="Z436" s="595">
        <v>0.03</v>
      </c>
      <c r="AA436" s="607" t="s">
        <v>623</v>
      </c>
      <c r="AB436" s="34" t="s">
        <v>1525</v>
      </c>
      <c r="AC436" s="43" t="str">
        <f>AA436&amp;AB436</f>
        <v>奈良県広陵町</v>
      </c>
      <c r="AD436" s="32">
        <v>10.21</v>
      </c>
      <c r="AE436" s="34">
        <v>10.17</v>
      </c>
      <c r="AF436" s="51">
        <v>10.14</v>
      </c>
      <c r="AG436" s="1"/>
    </row>
    <row r="437" spans="22:33">
      <c r="V437" s="4" t="s">
        <v>448</v>
      </c>
      <c r="W437" s="4" t="s">
        <v>1248</v>
      </c>
      <c r="X437" s="2"/>
      <c r="Y437" s="594" t="s">
        <v>1233</v>
      </c>
      <c r="Z437" s="595">
        <v>0.03</v>
      </c>
      <c r="AA437" s="607" t="s">
        <v>623</v>
      </c>
      <c r="AB437" s="34" t="s">
        <v>1526</v>
      </c>
      <c r="AC437" s="43" t="str">
        <f>AA437&amp;AB437</f>
        <v>奈良県河合町</v>
      </c>
      <c r="AD437" s="32">
        <v>10.21</v>
      </c>
      <c r="AE437" s="34">
        <v>10.17</v>
      </c>
      <c r="AF437" s="51">
        <v>10.14</v>
      </c>
      <c r="AG437" s="1"/>
    </row>
    <row r="438" spans="22:33">
      <c r="V438" s="4" t="s">
        <v>448</v>
      </c>
      <c r="W438" s="4" t="s">
        <v>1250</v>
      </c>
      <c r="X438" s="2"/>
      <c r="Y438" s="594" t="s">
        <v>1233</v>
      </c>
      <c r="Z438" s="595">
        <v>0.03</v>
      </c>
      <c r="AA438" s="607" t="s">
        <v>661</v>
      </c>
      <c r="AB438" s="34" t="s">
        <v>1527</v>
      </c>
      <c r="AC438" s="43" t="str">
        <f>AA438&amp;AB438</f>
        <v>岡山県岡山市</v>
      </c>
      <c r="AD438" s="32">
        <v>10.21</v>
      </c>
      <c r="AE438" s="34">
        <v>10.17</v>
      </c>
      <c r="AF438" s="51">
        <v>10.14</v>
      </c>
      <c r="AG438" s="1"/>
    </row>
    <row r="439" spans="22:33">
      <c r="V439" s="4" t="s">
        <v>448</v>
      </c>
      <c r="W439" s="4" t="s">
        <v>1252</v>
      </c>
      <c r="X439" s="2"/>
      <c r="Y439" s="594" t="s">
        <v>1233</v>
      </c>
      <c r="Z439" s="595">
        <v>0.03</v>
      </c>
      <c r="AA439" s="607" t="s">
        <v>668</v>
      </c>
      <c r="AB439" s="34" t="s">
        <v>1528</v>
      </c>
      <c r="AC439" s="43" t="str">
        <f>AA439&amp;AB439</f>
        <v>広島県東広島市</v>
      </c>
      <c r="AD439" s="32">
        <v>10.21</v>
      </c>
      <c r="AE439" s="34">
        <v>10.17</v>
      </c>
      <c r="AF439" s="51">
        <v>10.14</v>
      </c>
      <c r="AG439" s="1"/>
    </row>
    <row r="440" spans="22:33">
      <c r="V440" s="4" t="s">
        <v>448</v>
      </c>
      <c r="W440" s="4" t="s">
        <v>1529</v>
      </c>
      <c r="X440" s="2"/>
      <c r="Y440" s="594" t="s">
        <v>1233</v>
      </c>
      <c r="Z440" s="595">
        <v>0.03</v>
      </c>
      <c r="AA440" s="607" t="s">
        <v>668</v>
      </c>
      <c r="AB440" s="34" t="s">
        <v>1530</v>
      </c>
      <c r="AC440" s="43" t="str">
        <f>AA440&amp;AB440</f>
        <v>広島県廿日市市</v>
      </c>
      <c r="AD440" s="32">
        <v>10.21</v>
      </c>
      <c r="AE440" s="34">
        <v>10.17</v>
      </c>
      <c r="AF440" s="51">
        <v>10.14</v>
      </c>
      <c r="AG440" s="1"/>
    </row>
    <row r="441" spans="22:33">
      <c r="V441" s="4" t="s">
        <v>448</v>
      </c>
      <c r="W441" s="4" t="s">
        <v>1531</v>
      </c>
      <c r="X441" s="2"/>
      <c r="Y441" s="594" t="s">
        <v>1233</v>
      </c>
      <c r="Z441" s="595">
        <v>0.03</v>
      </c>
      <c r="AA441" s="607" t="s">
        <v>668</v>
      </c>
      <c r="AB441" s="34" t="s">
        <v>1532</v>
      </c>
      <c r="AC441" s="43" t="str">
        <f>AA441&amp;AB441</f>
        <v>広島県海田町</v>
      </c>
      <c r="AD441" s="32">
        <v>10.21</v>
      </c>
      <c r="AE441" s="34">
        <v>10.17</v>
      </c>
      <c r="AF441" s="51">
        <v>10.14</v>
      </c>
      <c r="AG441" s="1"/>
    </row>
    <row r="442" spans="22:33">
      <c r="V442" s="4" t="s">
        <v>448</v>
      </c>
      <c r="W442" s="4" t="s">
        <v>1533</v>
      </c>
      <c r="X442" s="2"/>
      <c r="Y442" s="594" t="s">
        <v>1233</v>
      </c>
      <c r="Z442" s="595">
        <v>0.03</v>
      </c>
      <c r="AA442" s="607" t="s">
        <v>668</v>
      </c>
      <c r="AB442" s="34" t="s">
        <v>1534</v>
      </c>
      <c r="AC442" s="43" t="str">
        <f>AA442&amp;AB442</f>
        <v>広島県熊野町</v>
      </c>
      <c r="AD442" s="32">
        <v>10.21</v>
      </c>
      <c r="AE442" s="34">
        <v>10.17</v>
      </c>
      <c r="AF442" s="51">
        <v>10.14</v>
      </c>
      <c r="AG442" s="1"/>
    </row>
    <row r="443" spans="22:33">
      <c r="V443" s="4" t="s">
        <v>448</v>
      </c>
      <c r="W443" s="4" t="s">
        <v>1535</v>
      </c>
      <c r="X443" s="2"/>
      <c r="Y443" s="594" t="s">
        <v>1233</v>
      </c>
      <c r="Z443" s="595">
        <v>0.03</v>
      </c>
      <c r="AA443" s="607" t="s">
        <v>668</v>
      </c>
      <c r="AB443" s="34" t="s">
        <v>1536</v>
      </c>
      <c r="AC443" s="43" t="str">
        <f>AA443&amp;AB443</f>
        <v>広島県坂町</v>
      </c>
      <c r="AD443" s="32">
        <v>10.21</v>
      </c>
      <c r="AE443" s="34">
        <v>10.17</v>
      </c>
      <c r="AF443" s="51">
        <v>10.14</v>
      </c>
      <c r="AG443" s="1"/>
    </row>
    <row r="444" spans="22:33">
      <c r="V444" s="4" t="s">
        <v>448</v>
      </c>
      <c r="W444" s="4" t="s">
        <v>1537</v>
      </c>
      <c r="X444" s="2"/>
      <c r="Y444" s="594" t="s">
        <v>1233</v>
      </c>
      <c r="Z444" s="595">
        <v>0.03</v>
      </c>
      <c r="AA444" s="607" t="s">
        <v>673</v>
      </c>
      <c r="AB444" s="34" t="s">
        <v>1538</v>
      </c>
      <c r="AC444" s="43" t="str">
        <f>AA444&amp;AB444</f>
        <v>山口県周南市</v>
      </c>
      <c r="AD444" s="32">
        <v>10.21</v>
      </c>
      <c r="AE444" s="34">
        <v>10.17</v>
      </c>
      <c r="AF444" s="51">
        <v>10.14</v>
      </c>
      <c r="AG444" s="1"/>
    </row>
    <row r="445" spans="22:33">
      <c r="V445" s="4" t="s">
        <v>448</v>
      </c>
      <c r="W445" s="4" t="s">
        <v>1254</v>
      </c>
      <c r="X445" s="2"/>
      <c r="Y445" s="594" t="s">
        <v>1233</v>
      </c>
      <c r="Z445" s="595">
        <v>0.03</v>
      </c>
      <c r="AA445" s="607" t="s">
        <v>678</v>
      </c>
      <c r="AB445" s="34" t="s">
        <v>1539</v>
      </c>
      <c r="AC445" s="43" t="str">
        <f>AA445&amp;AB445</f>
        <v>徳島県徳島市</v>
      </c>
      <c r="AD445" s="32">
        <v>10.21</v>
      </c>
      <c r="AE445" s="34">
        <v>10.17</v>
      </c>
      <c r="AF445" s="51">
        <v>10.14</v>
      </c>
      <c r="AG445" s="1"/>
    </row>
    <row r="446" spans="22:33">
      <c r="V446" s="4" t="s">
        <v>448</v>
      </c>
      <c r="W446" s="4" t="s">
        <v>1540</v>
      </c>
      <c r="X446" s="2"/>
      <c r="Y446" s="594" t="s">
        <v>1233</v>
      </c>
      <c r="Z446" s="595">
        <v>0.03</v>
      </c>
      <c r="AA446" s="607" t="s">
        <v>686</v>
      </c>
      <c r="AB446" s="34" t="s">
        <v>1541</v>
      </c>
      <c r="AC446" s="43" t="str">
        <f>AA446&amp;AB446</f>
        <v>香川県高松市</v>
      </c>
      <c r="AD446" s="32">
        <v>10.21</v>
      </c>
      <c r="AE446" s="34">
        <v>10.17</v>
      </c>
      <c r="AF446" s="51">
        <v>10.14</v>
      </c>
      <c r="AG446" s="1"/>
    </row>
    <row r="447" spans="22:33">
      <c r="V447" s="4" t="s">
        <v>448</v>
      </c>
      <c r="W447" s="4" t="s">
        <v>1542</v>
      </c>
      <c r="X447" s="2"/>
      <c r="Y447" s="594" t="s">
        <v>1233</v>
      </c>
      <c r="Z447" s="595">
        <v>0.03</v>
      </c>
      <c r="AA447" s="607" t="s">
        <v>709</v>
      </c>
      <c r="AB447" s="34" t="s">
        <v>1543</v>
      </c>
      <c r="AC447" s="43" t="str">
        <f>AA447&amp;AB447</f>
        <v>福岡県北九州市</v>
      </c>
      <c r="AD447" s="32">
        <v>10.21</v>
      </c>
      <c r="AE447" s="34">
        <v>10.17</v>
      </c>
      <c r="AF447" s="51">
        <v>10.14</v>
      </c>
      <c r="AG447" s="1"/>
    </row>
    <row r="448" spans="22:33">
      <c r="V448" s="4" t="s">
        <v>448</v>
      </c>
      <c r="W448" s="4" t="s">
        <v>1256</v>
      </c>
      <c r="X448" s="2"/>
      <c r="Y448" s="594" t="s">
        <v>1233</v>
      </c>
      <c r="Z448" s="595">
        <v>0.03</v>
      </c>
      <c r="AA448" s="607" t="s">
        <v>709</v>
      </c>
      <c r="AB448" s="34" t="s">
        <v>1544</v>
      </c>
      <c r="AC448" s="43" t="str">
        <f>AA448&amp;AB448</f>
        <v>福岡県飯塚市</v>
      </c>
      <c r="AD448" s="32">
        <v>10.21</v>
      </c>
      <c r="AE448" s="34">
        <v>10.17</v>
      </c>
      <c r="AF448" s="51">
        <v>10.14</v>
      </c>
      <c r="AG448" s="1"/>
    </row>
    <row r="449" spans="22:33">
      <c r="V449" s="4" t="s">
        <v>448</v>
      </c>
      <c r="W449" s="4" t="s">
        <v>1545</v>
      </c>
      <c r="X449" s="2"/>
      <c r="Y449" s="594" t="s">
        <v>1233</v>
      </c>
      <c r="Z449" s="595">
        <v>0.03</v>
      </c>
      <c r="AA449" s="607" t="s">
        <v>709</v>
      </c>
      <c r="AB449" s="34" t="s">
        <v>1546</v>
      </c>
      <c r="AC449" s="43" t="str">
        <f>AA449&amp;AB449</f>
        <v>福岡県筑紫野市</v>
      </c>
      <c r="AD449" s="32">
        <v>10.21</v>
      </c>
      <c r="AE449" s="34">
        <v>10.17</v>
      </c>
      <c r="AF449" s="51">
        <v>10.14</v>
      </c>
      <c r="AG449" s="1"/>
    </row>
    <row r="450" spans="22:33">
      <c r="V450" s="4" t="s">
        <v>448</v>
      </c>
      <c r="W450" s="4" t="s">
        <v>1547</v>
      </c>
      <c r="X450" s="2"/>
      <c r="Y450" s="594" t="s">
        <v>1233</v>
      </c>
      <c r="Z450" s="595">
        <v>0.03</v>
      </c>
      <c r="AA450" s="607" t="s">
        <v>709</v>
      </c>
      <c r="AB450" s="34" t="s">
        <v>1548</v>
      </c>
      <c r="AC450" s="43" t="str">
        <f>AA450&amp;AB450</f>
        <v>福岡県古賀市</v>
      </c>
      <c r="AD450" s="32">
        <v>10.21</v>
      </c>
      <c r="AE450" s="34">
        <v>10.17</v>
      </c>
      <c r="AF450" s="51">
        <v>10.14</v>
      </c>
      <c r="AG450" s="1"/>
    </row>
    <row ht="14.25" r="451" spans="22:33" thickBot="1">
      <c r="V451" s="4" t="s">
        <v>448</v>
      </c>
      <c r="W451" s="4" t="s">
        <v>1549</v>
      </c>
      <c r="X451" s="2"/>
      <c r="Y451" s="596" t="s">
        <v>1233</v>
      </c>
      <c r="Z451" s="597">
        <v>0.03</v>
      </c>
      <c r="AA451" s="608" t="s">
        <v>719</v>
      </c>
      <c r="AB451" s="37" t="s">
        <v>1550</v>
      </c>
      <c r="AC451" s="57" t="str">
        <f>AA451&amp;AB451</f>
        <v>長崎県長崎市</v>
      </c>
      <c r="AD451" s="36">
        <v>10.21</v>
      </c>
      <c r="AE451" s="37">
        <v>10.17</v>
      </c>
      <c r="AF451" s="69">
        <v>10.14</v>
      </c>
      <c r="AG451" s="1"/>
    </row>
    <row ht="14.25" r="452" spans="22:33" thickBot="1">
      <c r="V452" s="4" t="s">
        <v>448</v>
      </c>
      <c r="W452" s="4" t="s">
        <v>1551</v>
      </c>
      <c r="X452" s="2"/>
      <c r="Y452" s="589" t="s">
        <v>1552</v>
      </c>
      <c r="Z452" s="609">
        <v>0</v>
      </c>
      <c r="AA452" s="610"/>
      <c r="AB452" s="611"/>
      <c r="AC452" s="42" t="str">
        <f>AA452&amp;AB452</f>
        <v/>
      </c>
      <c r="AD452" s="589" t="str">
        <f>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ht="14.25" r="1749" spans="22:23" thickBot="1">
      <c r="V1749" s="5" t="s">
        <v>748</v>
      </c>
      <c r="W1749" s="5" t="s">
        <v>2463</v>
      </c>
    </row>
  </sheetData>
  <sheetProtection sheet="1" objects="1" scenarios="1" algorithmName="SHA-512" hashValue="tTyniuyOSRKoy329fqjt09wMuHVeYeUoO0uEpp3j+U36S8pxJSAAX9K3LI57TQbIKwQS7TvIdD6OSaiaGAOBoQ==" saltValue="xgOdreu8ATTl6O2Y9Xwdwg==" spinCount="100000"/>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